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E6F1E1C6-6C6D-431F-A23B-DDD9045DE0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F31" i="1"/>
  <c r="J66" i="1" l="1"/>
  <c r="K66" i="1" s="1"/>
  <c r="J65" i="1"/>
  <c r="K65" i="1" s="1"/>
  <c r="J64" i="1"/>
  <c r="K64" i="1" s="1"/>
  <c r="K63" i="1"/>
  <c r="J62" i="1"/>
  <c r="K62" i="1" s="1"/>
  <c r="J61" i="1"/>
  <c r="K61" i="1" s="1"/>
  <c r="D60" i="1"/>
  <c r="D59" i="1"/>
  <c r="J58" i="1"/>
  <c r="K58" i="1" s="1"/>
  <c r="J57" i="1"/>
  <c r="K57" i="1" s="1"/>
  <c r="M56" i="1"/>
  <c r="M57" i="1" s="1"/>
  <c r="D56" i="1"/>
  <c r="K55" i="1"/>
  <c r="J67" i="1" l="1"/>
  <c r="K67" i="1" s="1"/>
  <c r="J60" i="1"/>
  <c r="K60" i="1" s="1"/>
  <c r="M58" i="1"/>
  <c r="M59" i="1"/>
  <c r="K56" i="1"/>
  <c r="K59" i="1"/>
  <c r="M61" i="1" l="1"/>
  <c r="M60" i="1"/>
  <c r="M62" i="1" l="1"/>
  <c r="M63" i="1"/>
  <c r="J18" i="1" l="1"/>
  <c r="K18" i="1" s="1"/>
  <c r="J19" i="1"/>
  <c r="K19" i="1" s="1"/>
  <c r="L19" i="1" l="1"/>
  <c r="M19" i="1" s="1"/>
  <c r="L18" i="1"/>
  <c r="M18" i="1" s="1"/>
  <c r="D74" i="1" l="1"/>
  <c r="M11" i="1"/>
  <c r="L11" i="1"/>
  <c r="K11" i="1"/>
  <c r="L10" i="1"/>
  <c r="K10" i="1"/>
  <c r="M10" i="1" l="1"/>
  <c r="D13" i="1"/>
  <c r="D71" i="1"/>
  <c r="D69" i="1"/>
  <c r="L52" i="1" l="1"/>
  <c r="L51" i="1"/>
  <c r="L50" i="1"/>
  <c r="K22" i="1"/>
  <c r="L40" i="1" l="1"/>
  <c r="L39" i="1"/>
  <c r="L38" i="1"/>
  <c r="L37" i="1"/>
  <c r="L36" i="1"/>
  <c r="L35" i="1"/>
  <c r="L34" i="1"/>
  <c r="L29" i="1"/>
  <c r="L28" i="1"/>
  <c r="L30" i="1"/>
  <c r="M27" i="1"/>
  <c r="L27" i="1"/>
  <c r="M26" i="1"/>
  <c r="L26" i="1"/>
  <c r="L25" i="1"/>
  <c r="M25" i="1"/>
  <c r="L24" i="1"/>
  <c r="J27" i="1" l="1"/>
  <c r="K27" i="1" s="1"/>
  <c r="M29" i="1"/>
  <c r="J26" i="1"/>
  <c r="K26" i="1" s="1"/>
  <c r="M28" i="1"/>
  <c r="M30" i="1"/>
  <c r="M24" i="1"/>
  <c r="J28" i="1"/>
  <c r="K28" i="1" s="1"/>
  <c r="J25" i="1"/>
  <c r="K25" i="1" s="1"/>
  <c r="J29" i="1"/>
  <c r="K29" i="1" s="1"/>
  <c r="J30" i="1" l="1"/>
  <c r="K30" i="1" s="1"/>
  <c r="J24" i="1"/>
  <c r="K24" i="1" s="1"/>
  <c r="K50" i="1" l="1"/>
  <c r="M50" i="1" s="1"/>
  <c r="L21" i="1" l="1"/>
  <c r="K21" i="1"/>
  <c r="F22" i="1"/>
  <c r="M21" i="1" l="1"/>
  <c r="L76" i="1"/>
  <c r="J76" i="1"/>
  <c r="K71" i="1"/>
  <c r="L69" i="1"/>
  <c r="K75" i="1" l="1"/>
  <c r="L71" i="1"/>
  <c r="D70" i="1"/>
  <c r="L70" i="1" s="1"/>
  <c r="K76" i="1"/>
  <c r="M74" i="1"/>
  <c r="L74" i="1"/>
  <c r="J74" i="1" l="1"/>
  <c r="K74" i="1" s="1"/>
  <c r="D72" i="1"/>
  <c r="L72" i="1" s="1"/>
  <c r="K69" i="1"/>
  <c r="K70" i="1" l="1"/>
  <c r="D73" i="1"/>
  <c r="L73" i="1" s="1"/>
  <c r="J73" i="1" l="1"/>
  <c r="K73" i="1" s="1"/>
  <c r="M72" i="1"/>
  <c r="J72" i="1"/>
  <c r="K72" i="1" s="1"/>
  <c r="M73" i="1" l="1"/>
  <c r="K20" i="1"/>
  <c r="L20" i="1"/>
  <c r="K47" i="1"/>
  <c r="L47" i="1"/>
  <c r="L12" i="1"/>
  <c r="K12" i="1"/>
  <c r="J13" i="1" l="1"/>
  <c r="J14" i="1"/>
  <c r="J16" i="1"/>
  <c r="J17" i="1"/>
  <c r="J43" i="1"/>
  <c r="J44" i="1"/>
  <c r="J45" i="1"/>
  <c r="J46" i="1"/>
  <c r="J48" i="1"/>
  <c r="K45" i="1" l="1"/>
  <c r="L45" i="1"/>
  <c r="K44" i="1"/>
  <c r="L44" i="1"/>
  <c r="K43" i="1"/>
  <c r="L43" i="1"/>
  <c r="K17" i="1"/>
  <c r="L17" i="1"/>
  <c r="K16" i="1"/>
  <c r="L16" i="1"/>
  <c r="K48" i="1"/>
  <c r="L48" i="1"/>
  <c r="K14" i="1"/>
  <c r="L14" i="1"/>
  <c r="K46" i="1"/>
  <c r="L46" i="1"/>
  <c r="K13" i="1"/>
  <c r="L13" i="1"/>
  <c r="F53" i="1" l="1"/>
  <c r="H53" i="1"/>
  <c r="M16" i="1"/>
  <c r="M43" i="1"/>
  <c r="M17" i="1"/>
  <c r="M44" i="1"/>
  <c r="M47" i="1"/>
  <c r="M14" i="1"/>
  <c r="M13" i="1"/>
  <c r="M48" i="1"/>
  <c r="M46" i="1"/>
  <c r="M20" i="1"/>
  <c r="M45" i="1"/>
  <c r="D15" i="1"/>
  <c r="J15" i="1" s="1"/>
  <c r="I53" i="1" l="1"/>
  <c r="K15" i="1"/>
  <c r="K77" i="1" s="1"/>
  <c r="L15" i="1"/>
  <c r="L77" i="1" s="1"/>
  <c r="M12" i="1"/>
  <c r="H22" i="1"/>
  <c r="I79" i="1" l="1"/>
  <c r="M79" i="1"/>
  <c r="I22" i="1"/>
  <c r="I80" i="1" l="1"/>
  <c r="I81" i="1" s="1"/>
  <c r="M15" i="1"/>
  <c r="M77" i="1" s="1"/>
  <c r="M80" i="1" l="1"/>
  <c r="I82" i="1"/>
  <c r="I83" i="1" s="1"/>
  <c r="M81" i="1" l="1"/>
  <c r="M82" i="1" s="1"/>
  <c r="I84" i="1"/>
  <c r="I85" i="1" s="1"/>
  <c r="I86" i="1" s="1"/>
  <c r="M83" i="1" l="1"/>
  <c r="M84" i="1" s="1"/>
  <c r="M85" i="1" l="1"/>
  <c r="K3" i="1"/>
  <c r="M86" i="1" l="1"/>
  <c r="K5" i="1" l="1"/>
</calcChain>
</file>

<file path=xl/sharedStrings.xml><?xml version="1.0" encoding="utf-8"?>
<sst xmlns="http://schemas.openxmlformats.org/spreadsheetml/2006/main" count="158" uniqueCount="106">
  <si>
    <t>#</t>
  </si>
  <si>
    <t>კაუჩუკის ფილების (სისქით 30მმ.) დაგება ბეტონზე ორკომპონენტიანი წებოთი (შესაბამისი მასალისა და სამუშაოს ღირებულების გათვალისწინებით)                                                                                  Installation of rubber tiles (Thikness 30 mm) on the concrete layer with two-component rubber adhesive</t>
  </si>
  <si>
    <t>აღჭურვილობა
Equipment</t>
  </si>
  <si>
    <t>ცალი         PC</t>
  </si>
  <si>
    <t>ტერიტორიის დასუფთავება და ნაგვის გატანა 
Cleaning and clearing of the area</t>
  </si>
  <si>
    <t>სასეირნო ბილიკები
Walking pathes</t>
  </si>
  <si>
    <t>DATE</t>
  </si>
  <si>
    <t>სრული ხარჯთაღიცხვა/Full  budget</t>
  </si>
  <si>
    <t>შესრულებული სამუშაო/conducted works</t>
  </si>
  <si>
    <r>
      <t>მასალა
MM</t>
    </r>
    <r>
      <rPr>
        <sz val="10"/>
        <color theme="1"/>
        <rFont val="Arial"/>
        <family val="2"/>
        <charset val="204"/>
      </rPr>
      <t>Materials</t>
    </r>
  </si>
  <si>
    <r>
      <t xml:space="preserve">ხელფასი
</t>
    </r>
    <r>
      <rPr>
        <sz val="10"/>
        <color theme="1"/>
        <rFont val="Arial"/>
        <family val="2"/>
        <charset val="204"/>
      </rPr>
      <t>Salary</t>
    </r>
  </si>
  <si>
    <r>
      <t xml:space="preserve">ერთ. ფასი
</t>
    </r>
    <r>
      <rPr>
        <sz val="10"/>
        <color theme="1"/>
        <rFont val="Arial"/>
        <family val="2"/>
        <charset val="204"/>
      </rPr>
      <t>Price per item</t>
    </r>
  </si>
  <si>
    <r>
      <t xml:space="preserve">ჯამი
</t>
    </r>
    <r>
      <rPr>
        <sz val="10"/>
        <color theme="1"/>
        <rFont val="Arial"/>
        <family val="2"/>
        <charset val="204"/>
      </rPr>
      <t>Total price</t>
    </r>
  </si>
  <si>
    <t>ბეტონის ბორდიურის (10X20) მოწყობა (შესაბამისი მასალისა და სამუშაოს ღირებულების გათვალისწინებით)                                         
Installation of concrete curbing (10X20) (including relevant materials and work costs)</t>
  </si>
  <si>
    <t>ტერიტორიაზე ღორღის მოსამზადებელი ფენის მოწყობა (ფრაქციით 0‐40; 8სმ‐იანი საშ. სისქის)                                                                           
Arrangement of the crushed rock preparatory layer  (0-40 fraction; 8cm thikness)</t>
  </si>
  <si>
    <t>ბეტონის (m-200) მოჭიმვა 60 მმ‐ს სისქით მთლიან ფართობზე (შესაბამისი მასალისა და სამუშაოს ღირებულების გათვალისწინებით)                                                                                                          Concreting (m-200) of whole territory with 60 mm wide layer  (including relevant materials and work costs)</t>
  </si>
  <si>
    <t>27.01.2020</t>
  </si>
  <si>
    <t>გრუნტის დამუშავება ღობის საძირკვლისთვის ხელით
Digging of ground for fencing manually</t>
  </si>
  <si>
    <t>ხარჯთაღრიცხვა</t>
  </si>
  <si>
    <t>BoQ</t>
  </si>
  <si>
    <t>საბავშო მოედანი (ზომა: 7.0 x 6.0  მ; მოცულობა:1-4  ბავშვი; ასაკობრივი ჯგუფი 3-7 წელი) EX AS-06  
 Children Playground (dimensions:7.0X6.0M; Volume:1-4 children; Age grop 3-7) EX AS -06</t>
  </si>
  <si>
    <t>ასაცოცებელი  (ზომა: 2.1 x 2.1  მ; მოცულობა: 1- 4  ბავშვი; ასაკობრივი ჯგუფი 3-7 წელი)  EX S-17                                                           
Swing  (dimensions:2.1 X2.1M; Volume:1-4 children; Age grop 3-7) EX S -17</t>
  </si>
  <si>
    <t>მიწის მოჭრა და მოსწორება
Land cutting and leveling</t>
  </si>
  <si>
    <t>ბეტონის ბორდიურის (10X20) მოწყობა (შესაბამისი მასალისა და სამუშაოს ღირებულების გათვალისწინებით)
Installation of concrete curbing (10X20) (including relevant materials and work costs)</t>
  </si>
  <si>
    <t>ტერიტორიაზე ღორღის მოსამზადებელი ფენის მოწყობა            (ფრაქციით 0‐40; 8სმ‐იანი საშ. სისქის)
Arrangement of the preparatory layer (approx. 8cm thik;  0-40 fraction) from gravel</t>
  </si>
  <si>
    <t>ბეტონის (m-200) მოჭიმვა 60 მმ‐ს სისქით მთლიან ფართობზე (შესაბამისი მასალისა და სამუშაოს ღირებულების
გათვალისწინებით)
Concreting (m-200) of whole territory with 60 mm wide layer  (including relevant materials and work costs)</t>
  </si>
  <si>
    <t>კაუჩუკის ფილების (სისქით 30მმ.) დაგება ბეტონზე ორკომპონენტიანი წებოთი (შესაბამისი მასალისა და სამუშაოს
ღირებულების გათვალისწინებით) 
Installation of rubber tiles (Thikness 30 mm) on the concrete layer with two-component rubber adhesive</t>
  </si>
  <si>
    <t>ცალი
Pcs</t>
  </si>
  <si>
    <t>ფიტნეს მოედანი
fitness</t>
  </si>
  <si>
    <t>EX FT 007</t>
  </si>
  <si>
    <t>EX FT 008</t>
  </si>
  <si>
    <t>EX FT 009</t>
  </si>
  <si>
    <t>EX FT 011</t>
  </si>
  <si>
    <t>EX FT 006</t>
  </si>
  <si>
    <t>EX FT 023</t>
  </si>
  <si>
    <t>EX FT 001</t>
  </si>
  <si>
    <t>ტნ
t</t>
  </si>
  <si>
    <t>ც
pcs</t>
  </si>
  <si>
    <r>
      <t xml:space="preserve">სამუშაოთა და მასალების ჩამონათვალი
</t>
    </r>
    <r>
      <rPr>
        <sz val="10"/>
        <color theme="1"/>
        <rFont val="Arial"/>
        <family val="2"/>
        <charset val="204"/>
      </rPr>
      <t>List of works and materials</t>
    </r>
  </si>
  <si>
    <r>
      <t>განზ/ ერთეული
U</t>
    </r>
    <r>
      <rPr>
        <sz val="10"/>
        <color theme="1"/>
        <rFont val="Arial"/>
        <family val="2"/>
        <charset val="204"/>
      </rPr>
      <t>Unit</t>
    </r>
  </si>
  <si>
    <r>
      <t xml:space="preserve">რაოდენობა
</t>
    </r>
    <r>
      <rPr>
        <sz val="10"/>
        <color theme="1"/>
        <rFont val="Arial"/>
        <family val="2"/>
        <charset val="204"/>
      </rPr>
      <t>Quantity</t>
    </r>
  </si>
  <si>
    <r>
      <t xml:space="preserve">ჯამი
</t>
    </r>
    <r>
      <rPr>
        <b/>
        <sz val="10"/>
        <color theme="1"/>
        <rFont val="Arial"/>
        <family val="2"/>
        <charset val="204"/>
      </rPr>
      <t>In total</t>
    </r>
  </si>
  <si>
    <r>
      <t xml:space="preserve">სასეირნო ბილიკებზე ბეტონის ფილაქანის მოწყობა(ბორდიურის ქვებით პერიმეტრზე)
</t>
    </r>
    <r>
      <rPr>
        <sz val="10"/>
        <rFont val="Arial"/>
        <family val="2"/>
        <charset val="204"/>
      </rPr>
      <t>Installation of concrete tiles on pathes (with bordure stones on perimetre)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</si>
  <si>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2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2</t>
    </r>
  </si>
  <si>
    <r>
      <t xml:space="preserve">ბეტონის ბორდიურის ფილები 5x10სმ
</t>
    </r>
    <r>
      <rPr>
        <sz val="10"/>
        <rFont val="Arial"/>
        <family val="2"/>
        <charset val="204"/>
      </rPr>
      <t>Concrete Bordure stones 5x10cm</t>
    </r>
  </si>
  <si>
    <r>
      <rPr>
        <sz val="10"/>
        <rFont val="AcadNusx"/>
      </rPr>
      <t xml:space="preserve">გრძივი მეტრი
</t>
    </r>
    <r>
      <rPr>
        <sz val="10"/>
        <rFont val="Arial"/>
        <family val="2"/>
        <charset val="204"/>
      </rPr>
      <t>linear meters</t>
    </r>
  </si>
  <si>
    <r>
      <t xml:space="preserve">ბეტონის მზა ფილები 4სმ
</t>
    </r>
    <r>
      <rPr>
        <sz val="10"/>
        <rFont val="Arial"/>
        <family val="2"/>
        <charset val="204"/>
      </rPr>
      <t>Concrete tiles 4cm thick</t>
    </r>
  </si>
  <si>
    <r>
      <t xml:space="preserve">გარეცხილი  ქვიშა
</t>
    </r>
    <r>
      <rPr>
        <sz val="10"/>
        <rFont val="Arial"/>
        <family val="2"/>
        <charset val="204"/>
      </rPr>
      <t>Sand</t>
    </r>
  </si>
  <si>
    <r>
      <rPr>
        <sz val="10"/>
        <rFont val="AcadNusx"/>
      </rPr>
      <t>მ</t>
    </r>
    <r>
      <rPr>
        <vertAlign val="superscript"/>
        <sz val="10"/>
        <rFont val="AcadNusx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</si>
  <si>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 xml:space="preserve">ცემენტი M-400   
</t>
    </r>
    <r>
      <rPr>
        <sz val="10"/>
        <rFont val="Arial"/>
        <family val="2"/>
        <charset val="204"/>
      </rPr>
      <t>cement m-400</t>
    </r>
  </si>
  <si>
    <r>
      <t xml:space="preserve">სასმელი წყლის სოკო შადრევნის მოწყობა (მოზაიკური ბეტონის)
</t>
    </r>
    <r>
      <rPr>
        <sz val="10"/>
        <rFont val="Arial"/>
        <family val="2"/>
        <charset val="204"/>
      </rPr>
      <t>Installation of Water fungus, fountain</t>
    </r>
  </si>
  <si>
    <r>
      <t xml:space="preserve">ბაღის სკამების მოწყობა
</t>
    </r>
    <r>
      <rPr>
        <sz val="10"/>
        <rFont val="Arial"/>
        <family val="2"/>
        <charset val="204"/>
      </rPr>
      <t>Installation of benches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</si>
  <si>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2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2</t>
    </r>
    <r>
      <rPr>
        <sz val="11"/>
        <color theme="1"/>
        <rFont val="Calibri"/>
        <family val="2"/>
        <charset val="1"/>
        <scheme val="minor"/>
      </rPr>
      <t/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</si>
  <si>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</si>
  <si>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 xml:space="preserve">კაუჩუკის ფილები (სისქე-30 მმ)
</t>
    </r>
    <r>
      <rPr>
        <sz val="10"/>
        <rFont val="Arial"/>
        <family val="2"/>
        <charset val="204"/>
      </rPr>
      <t>Rubber tiles (Thikness-30 mm)</t>
    </r>
  </si>
  <si>
    <r>
      <t xml:space="preserve">ორკომპონენტიანი კაუჩუკის წებო
</t>
    </r>
    <r>
      <rPr>
        <sz val="10"/>
        <rFont val="Arial"/>
        <family val="2"/>
        <charset val="204"/>
      </rPr>
      <t>Two-component rubber adhesive</t>
    </r>
  </si>
  <si>
    <r>
      <t xml:space="preserve">კგ
</t>
    </r>
    <r>
      <rPr>
        <sz val="10"/>
        <rFont val="Arial"/>
        <family val="2"/>
        <charset val="204"/>
      </rPr>
      <t>kg</t>
    </r>
  </si>
  <si>
    <r>
      <t>ტერიტორიაზე ხრეშის ფენის მოწყობა  (ფართობი-80მ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; სისქე -10,0სმ)                                                                                                               </t>
    </r>
    <r>
      <rPr>
        <sz val="10"/>
        <rFont val="Arial"/>
        <family val="2"/>
      </rPr>
      <t>Arrangement of the gravel layer  (Area -80m2 ; thickness - 10,0cm )</t>
    </r>
  </si>
  <si>
    <r>
      <rPr>
        <sz val="10"/>
        <rFont val="AcadNusx"/>
      </rPr>
      <t>მ</t>
    </r>
    <r>
      <rPr>
        <vertAlign val="superscript"/>
        <sz val="10"/>
        <rFont val="AcadNusx"/>
      </rPr>
      <t>3</t>
    </r>
    <r>
      <rPr>
        <vertAlign val="superscript"/>
        <sz val="10"/>
        <rFont val="Arial"/>
        <family val="2"/>
        <charset val="204"/>
      </rPr>
      <t xml:space="preserve">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</si>
  <si>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>ღობისათვის საძირკვლის მოწყობა ბეტონით
I</t>
    </r>
    <r>
      <rPr>
        <sz val="10"/>
        <rFont val="Arial"/>
        <family val="2"/>
        <charset val="204"/>
      </rPr>
      <t>nstallation of concrete foundation for fencing</t>
    </r>
  </si>
  <si>
    <r>
      <t xml:space="preserve">ღობისათვის ზეძირკვლის მოწყობა ბეტონით
</t>
    </r>
    <r>
      <rPr>
        <sz val="10"/>
        <rFont val="Arial"/>
        <family val="2"/>
        <charset val="204"/>
      </rPr>
      <t>installation of concrete cokle for  fencing</t>
    </r>
  </si>
  <si>
    <r>
      <t xml:space="preserve">საბეტონე ღორღი
</t>
    </r>
    <r>
      <rPr>
        <sz val="10"/>
        <rFont val="Arial"/>
        <family val="2"/>
        <charset val="204"/>
      </rPr>
      <t>Gravel for concrete</t>
    </r>
  </si>
  <si>
    <r>
      <t xml:space="preserve">ცემენტი მ400
</t>
    </r>
    <r>
      <rPr>
        <sz val="10"/>
        <rFont val="Arial"/>
        <family val="2"/>
        <charset val="204"/>
      </rPr>
      <t>Cement m-400</t>
    </r>
  </si>
  <si>
    <r>
      <t xml:space="preserve">ტნ
</t>
    </r>
    <r>
      <rPr>
        <sz val="10"/>
        <rFont val="Arial"/>
        <family val="2"/>
        <charset val="204"/>
      </rPr>
      <t>t</t>
    </r>
  </si>
  <si>
    <r>
      <t xml:space="preserve">ლითონის ჭიშკრის დამზადება და მოწყობა
</t>
    </r>
    <r>
      <rPr>
        <sz val="10"/>
        <rFont val="Arial"/>
        <family val="2"/>
        <charset val="204"/>
      </rPr>
      <t>preparation and installation of metal gate</t>
    </r>
  </si>
  <si>
    <r>
      <t xml:space="preserve">jami
</t>
    </r>
    <r>
      <rPr>
        <b/>
        <sz val="10"/>
        <color theme="1"/>
        <rFont val="Arial"/>
        <family val="2"/>
        <charset val="204"/>
      </rPr>
      <t>Total</t>
    </r>
  </si>
  <si>
    <r>
      <t xml:space="preserve">ტრანსპორტის ხარჯი
</t>
    </r>
    <r>
      <rPr>
        <sz val="10"/>
        <color theme="1"/>
        <rFont val="Arial"/>
        <family val="2"/>
        <charset val="204"/>
      </rPr>
      <t>Transportation</t>
    </r>
  </si>
  <si>
    <r>
      <t xml:space="preserve">ზედნადები ხარჯები
</t>
    </r>
    <r>
      <rPr>
        <sz val="10"/>
        <color theme="1"/>
        <rFont val="Arial"/>
        <family val="2"/>
        <charset val="204"/>
      </rPr>
      <t>Overhead expenses</t>
    </r>
  </si>
  <si>
    <r>
      <t xml:space="preserve">გეგმიური დაგროვება
</t>
    </r>
    <r>
      <rPr>
        <sz val="10"/>
        <color theme="1"/>
        <rFont val="Arial"/>
        <family val="2"/>
        <charset val="204"/>
      </rPr>
      <t>Profit</t>
    </r>
  </si>
  <si>
    <r>
      <t xml:space="preserve">d.R.g.
</t>
    </r>
    <r>
      <rPr>
        <b/>
        <sz val="10"/>
        <color theme="1"/>
        <rFont val="Arial"/>
        <family val="2"/>
        <charset val="204"/>
      </rPr>
      <t>VAT</t>
    </r>
  </si>
  <si>
    <r>
      <t xml:space="preserve">სანაგვე ურნების მოწყობა
</t>
    </r>
    <r>
      <rPr>
        <sz val="10"/>
        <rFont val="Arial"/>
        <family val="2"/>
        <charset val="204"/>
      </rPr>
      <t>Installation of trush cans EX U -10</t>
    </r>
  </si>
  <si>
    <t>ფიტნესტრენაჟორების მოწყობა 
Fixing of equipment</t>
  </si>
  <si>
    <t xml:space="preserve">ტერიტორიის დასუფთავება და ნაგვის გატანა  
Cleaning and clearing of the area </t>
  </si>
  <si>
    <t>სულ სასეირნო ბილიკები 
Total walking pathes</t>
  </si>
  <si>
    <r>
      <t xml:space="preserve">სულ ფიტნესი
</t>
    </r>
    <r>
      <rPr>
        <sz val="10"/>
        <rFont val="Arial"/>
        <family val="2"/>
        <charset val="204"/>
      </rPr>
      <t>Total Fitness</t>
    </r>
  </si>
  <si>
    <r>
      <t xml:space="preserve">სულ სათამაშო მოედანი
</t>
    </r>
    <r>
      <rPr>
        <sz val="10"/>
        <rFont val="Arial"/>
        <family val="2"/>
        <charset val="204"/>
      </rPr>
      <t>TotalPlayground</t>
    </r>
  </si>
  <si>
    <r>
      <t xml:space="preserve">სულ შემოღობვა
</t>
    </r>
    <r>
      <rPr>
        <sz val="10"/>
        <rFont val="Arial"/>
        <family val="2"/>
        <charset val="204"/>
      </rPr>
      <t>Total Fencing</t>
    </r>
  </si>
  <si>
    <r>
      <t xml:space="preserve">jami ობიექტზე
</t>
    </r>
    <r>
      <rPr>
        <b/>
        <sz val="10"/>
        <color theme="1"/>
        <rFont val="Arial"/>
        <family val="2"/>
        <charset val="204"/>
      </rPr>
      <t>Total for site</t>
    </r>
  </si>
  <si>
    <r>
      <t xml:space="preserve">შემოღობვა 
</t>
    </r>
    <r>
      <rPr>
        <b/>
        <sz val="10"/>
        <rFont val="Arial"/>
        <family val="2"/>
        <charset val="204"/>
      </rPr>
      <t>Fencing</t>
    </r>
  </si>
  <si>
    <t>საბავშვო მოედანი
 Playground</t>
  </si>
  <si>
    <t>საქანელა  (ზომა: 2.1 x 2.1  მ; მოცულობა: 1- 4  ბავშვი; ასაკობრივი ჯგუფი 3-7 წელი)  MAE 003-1
Swing  (dimensions:2.1 X2.1M; Volume:1-4 children; Age grop 3-7) MAE 003-1</t>
  </si>
  <si>
    <r>
      <t xml:space="preserve">ამორტიზირებული ბორდიურების მოხსნა და გატანა
</t>
    </r>
    <r>
      <rPr>
        <sz val="10"/>
        <rFont val="Arial"/>
        <family val="2"/>
        <charset val="204"/>
      </rPr>
      <t>Demolition and transportation of damaged concrete bordures</t>
    </r>
  </si>
  <si>
    <r>
      <t xml:space="preserve">განათების ლამპიონების მოწყობა
</t>
    </r>
    <r>
      <rPr>
        <sz val="10"/>
        <rFont val="Arial"/>
        <family val="2"/>
        <charset val="204"/>
      </rPr>
      <t>Installation of outside lamps</t>
    </r>
  </si>
  <si>
    <r>
      <t xml:space="preserve">სასმელი წყლის სოკო შადრევნის მოსაწყობად არხის გთხრა უკუჩაყრით ზომით 30*30სმ და წყალსადენი 20mm და საკანალიზაციო100mm მილსადენის მოწყობა
</t>
    </r>
    <r>
      <rPr>
        <sz val="10"/>
        <rFont val="Arial"/>
        <family val="2"/>
        <charset val="204"/>
      </rPr>
      <t>Digging of channel 30x30cm with backfilling for sewer 100mm and water 20mm pipelines water fungus</t>
    </r>
  </si>
  <si>
    <t xml:space="preserve">ლითონის ფანჩატურის დამზადება და მოწყობა ზომით 4*4მ                                                                                           
 Preparation and arrangement of 4X4m metal arbour </t>
  </si>
  <si>
    <r>
      <rPr>
        <sz val="12"/>
        <rFont val="AcadNusx"/>
      </rPr>
      <t>m</t>
    </r>
    <r>
      <rPr>
        <vertAlign val="superscript"/>
        <sz val="12"/>
        <rFont val="Arial"/>
        <family val="2"/>
        <charset val="204"/>
      </rPr>
      <t xml:space="preserve">2
</t>
    </r>
    <r>
      <rPr>
        <sz val="12"/>
        <rFont val="Arial"/>
        <family val="2"/>
        <charset val="204"/>
      </rPr>
      <t>m</t>
    </r>
    <r>
      <rPr>
        <vertAlign val="superscript"/>
        <sz val="12"/>
        <rFont val="Arial"/>
        <family val="2"/>
        <charset val="204"/>
      </rPr>
      <t>2</t>
    </r>
  </si>
  <si>
    <t>გრუნტის დამუშავება  ხელით                                                                                                                                          
Soil manual processing</t>
  </si>
  <si>
    <r>
      <rPr>
        <sz val="12"/>
        <rFont val="AcadNusx"/>
      </rPr>
      <t>მ</t>
    </r>
    <r>
      <rPr>
        <vertAlign val="superscript"/>
        <sz val="12"/>
        <rFont val="AcadNusx"/>
      </rPr>
      <t>3</t>
    </r>
    <r>
      <rPr>
        <vertAlign val="superscript"/>
        <sz val="12"/>
        <rFont val="Arial"/>
        <family val="2"/>
        <charset val="204"/>
      </rPr>
      <t xml:space="preserve">
</t>
    </r>
    <r>
      <rPr>
        <sz val="12"/>
        <rFont val="Arial"/>
        <family val="2"/>
        <charset val="204"/>
      </rPr>
      <t>m</t>
    </r>
    <r>
      <rPr>
        <vertAlign val="superscript"/>
        <sz val="12"/>
        <rFont val="Arial"/>
        <family val="2"/>
        <charset val="204"/>
      </rPr>
      <t>3</t>
    </r>
  </si>
  <si>
    <t>ლითონის კვადრატული მილები  50*50მმ 
 Metal square pipes 50X50 mm</t>
  </si>
  <si>
    <r>
      <t xml:space="preserve">გრძ
</t>
    </r>
    <r>
      <rPr>
        <sz val="12"/>
        <rFont val="Arial"/>
        <family val="2"/>
        <charset val="204"/>
      </rPr>
      <t>m'</t>
    </r>
  </si>
  <si>
    <t>ლითონის კვადრატული მილები 60*60მმ                                                                                                                                
Metal square pipes 60X60 mm</t>
  </si>
  <si>
    <r>
      <t xml:space="preserve">ფანჩატურის დახურვა ლითონკრამიტის შეღებილი ფურცლით
</t>
    </r>
    <r>
      <rPr>
        <sz val="12"/>
        <rFont val="Arial"/>
        <family val="2"/>
        <charset val="204"/>
      </rPr>
      <t>Roofing of arbour with metal tiled painted sheet</t>
    </r>
  </si>
  <si>
    <r>
      <t>ლი</t>
    </r>
    <r>
      <rPr>
        <sz val="11"/>
        <rFont val="AcadNusx"/>
      </rPr>
      <t>თ</t>
    </r>
    <r>
      <rPr>
        <sz val="12"/>
        <rFont val="AcadNusx"/>
      </rPr>
      <t xml:space="preserve">ონკრამიტის სახურავის ფურცელი სისქით 0,45მმ
</t>
    </r>
    <r>
      <rPr>
        <sz val="12"/>
        <rFont val="Arial"/>
        <family val="2"/>
        <charset val="204"/>
      </rPr>
      <t>Metal tiled roof sheet 0,45mm</t>
    </r>
  </si>
  <si>
    <r>
      <t xml:space="preserve">ფურცლოვანი შეღებილი ლითონი  სისქით 0,45მმ
</t>
    </r>
    <r>
      <rPr>
        <sz val="12"/>
        <rFont val="Arial"/>
        <family val="2"/>
        <charset val="204"/>
      </rPr>
      <t>Painted roof sheet 0,45mm</t>
    </r>
  </si>
  <si>
    <r>
      <t xml:space="preserve">ელექტროდი 4მმ
</t>
    </r>
    <r>
      <rPr>
        <sz val="12"/>
        <rFont val="Arial"/>
        <family val="2"/>
        <charset val="204"/>
      </rPr>
      <t>Electrodes 4mm</t>
    </r>
  </si>
  <si>
    <r>
      <t xml:space="preserve">კგ
</t>
    </r>
    <r>
      <rPr>
        <sz val="12"/>
        <rFont val="Arial"/>
        <family val="2"/>
        <charset val="204"/>
      </rPr>
      <t>kg</t>
    </r>
  </si>
  <si>
    <t>ლითონის ელემენტების შეღებვა მაღალი ხარისხის ზეთოვანი საღებავით ორ ფენად 
Painting of metal elements with high quality oil paint in two layers</t>
  </si>
  <si>
    <t>ხის მაგიდის მოწყობა ზომით 1*2,5*0,9მ  
Installation of wooden tables, dimensions 1X2, 5X09m</t>
  </si>
  <si>
    <r>
      <t xml:space="preserve">ც
</t>
    </r>
    <r>
      <rPr>
        <sz val="12"/>
        <rFont val="Arial"/>
        <family val="2"/>
        <charset val="204"/>
      </rPr>
      <t>pcs</t>
    </r>
  </si>
  <si>
    <t>ხის სკამებისს მოწყობა ზომით 0,4*2,5*0,45მ
 Installation of wooden benches, dimensions 0,4X2,5X0,45 m</t>
  </si>
  <si>
    <t>ზეთოვანი საღებავი
 Oil paint</t>
  </si>
  <si>
    <r>
      <t xml:space="preserve">სულ ფანჩატური
</t>
    </r>
    <r>
      <rPr>
        <sz val="10"/>
        <rFont val="Arial"/>
        <family val="2"/>
        <charset val="204"/>
      </rPr>
      <t>Total Arbour</t>
    </r>
  </si>
  <si>
    <r>
      <t xml:space="preserve">ლითონის ღობის მოწყობა (სიმაღლით 900მმ; ნახაზის მიხედვით)
</t>
    </r>
    <r>
      <rPr>
        <sz val="10"/>
        <rFont val="Arial"/>
        <family val="2"/>
        <charset val="204"/>
      </rPr>
      <t>Installation of metal fence (high 900mm; according to drawings)</t>
    </r>
  </si>
  <si>
    <t>Arrangement of public garden, outdoor fitness exercisers and children playground in Gori IDP settlement, Tskhinvali Highway 22</t>
  </si>
  <si>
    <t>გორის მუნიციპალიტეში ცხინვალის გზატკეცილზე N 22-ში მდებარე დევნილთა  დასახლებაში 
სკვერის, გარე ფიტნეს ტრენაჟორებისა და საბავშვო მოედნის მოწყობა</t>
  </si>
  <si>
    <t>საჩრდილობელი ფანჩატურის  ტრენაჟორებისთვის ესკიზის მიხედვით მიწოდება-მონტაჟი(შესაბამისი მასალებისა და სამუშაოების ღირებულების გათვალისწინებით) 
Delivery and installation of shade Arbor for the fitness exercisers according to sketch (including relevant materials and work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</si>
</sst>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₾-437]"/>
    <numFmt numFmtId="165" formatCode="_-* #,##0.00\ [$Lari-437]_-;\-* #,##0.00\ [$Lari-437]_-;_-* &quot;-&quot;?\ [$Lari-437]_-;_-@_-"/>
    <numFmt numFmtId="166" formatCode="#,##0.00\ [$GEL]"/>
    <numFmt numFmtId="167" formatCode="#,##0.00\ [$Lari-437]"/>
    <numFmt numFmtId="168" formatCode="[$GEL]\ #,##0.00"/>
    <numFmt numFmtId="169" formatCode="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cadNusx"/>
    </font>
    <font>
      <sz val="10"/>
      <color theme="1"/>
      <name val="Arial"/>
      <family val="2"/>
      <charset val="204"/>
    </font>
    <font>
      <b/>
      <sz val="10"/>
      <color theme="1"/>
      <name val="AcadNusx"/>
    </font>
    <font>
      <b/>
      <sz val="10"/>
      <color theme="1"/>
      <name val="Arial"/>
      <family val="2"/>
      <charset val="204"/>
    </font>
    <font>
      <b/>
      <sz val="24"/>
      <color theme="1"/>
      <name val="Calibri"/>
      <family val="2"/>
      <charset val="204"/>
      <scheme val="minor"/>
    </font>
    <font>
      <b/>
      <sz val="24"/>
      <color theme="1"/>
      <name val="AcadNusx"/>
    </font>
    <font>
      <b/>
      <sz val="24"/>
      <color theme="1"/>
      <name val="Arial"/>
      <family val="2"/>
      <charset val="204"/>
    </font>
    <font>
      <sz val="10"/>
      <color theme="1"/>
      <name val="Times New Roman"/>
      <family val="1"/>
    </font>
    <font>
      <b/>
      <sz val="10"/>
      <color indexed="8"/>
      <name val="Sylfaen"/>
      <family val="1"/>
      <charset val="204"/>
    </font>
    <font>
      <sz val="10"/>
      <name val="AcadNusx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name val="AcadNusx"/>
    </font>
    <font>
      <b/>
      <sz val="10"/>
      <name val="Arial"/>
      <family val="2"/>
      <charset val="204"/>
    </font>
    <font>
      <sz val="10"/>
      <color theme="1"/>
      <name val="Calibri"/>
      <family val="2"/>
      <charset val="1"/>
      <scheme val="minor"/>
    </font>
    <font>
      <b/>
      <sz val="10"/>
      <name val="AcadNusx"/>
    </font>
    <font>
      <sz val="10"/>
      <color rgb="FF000000"/>
      <name val="Sylfaen"/>
      <family val="1"/>
    </font>
    <font>
      <sz val="10"/>
      <color indexed="8"/>
      <name val="Sylfae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name val="AcadNusx"/>
    </font>
    <font>
      <vertAlign val="superscript"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name val="AcadNusx"/>
    </font>
    <font>
      <sz val="11"/>
      <name val="AcadNusx"/>
    </font>
    <font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</font>
    <font>
      <sz val="12"/>
      <color rgb="FF000000"/>
      <name val="Sylfaen"/>
      <family val="1"/>
    </font>
    <font>
      <sz val="12"/>
      <color indexed="8"/>
      <name val="Sylfaen"/>
      <family val="1"/>
      <charset val="204"/>
    </font>
    <font>
      <sz val="12"/>
      <color theme="1"/>
      <name val="Calibri"/>
      <family val="2"/>
      <charset val="1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166" fontId="1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24" fillId="0" borderId="1" xfId="0" applyFont="1" applyBorder="1"/>
    <xf numFmtId="0" fontId="2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2" fontId="27" fillId="0" borderId="1" xfId="0" applyNumberFormat="1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/>
    </xf>
    <xf numFmtId="166" fontId="27" fillId="0" borderId="7" xfId="0" applyNumberFormat="1" applyFont="1" applyBorder="1" applyAlignment="1">
      <alignment vertical="center"/>
    </xf>
    <xf numFmtId="168" fontId="27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27" fillId="2" borderId="1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167" fontId="27" fillId="0" borderId="1" xfId="0" applyNumberFormat="1" applyFont="1" applyBorder="1" applyAlignment="1">
      <alignment horizontal="center"/>
    </xf>
    <xf numFmtId="0" fontId="24" fillId="0" borderId="0" xfId="0" applyFont="1"/>
    <xf numFmtId="168" fontId="2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9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/>
    <xf numFmtId="164" fontId="13" fillId="0" borderId="1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wrapText="1"/>
    </xf>
    <xf numFmtId="2" fontId="27" fillId="0" borderId="1" xfId="0" applyNumberFormat="1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/>
    </xf>
    <xf numFmtId="166" fontId="27" fillId="0" borderId="7" xfId="0" applyNumberFormat="1" applyFont="1" applyFill="1" applyBorder="1" applyAlignment="1">
      <alignment vertical="center"/>
    </xf>
    <xf numFmtId="166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8" fontId="27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vertical="center"/>
    </xf>
    <xf numFmtId="1" fontId="33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right" wrapText="1"/>
    </xf>
    <xf numFmtId="2" fontId="22" fillId="0" borderId="1" xfId="0" applyNumberFormat="1" applyFont="1" applyFill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166" fontId="34" fillId="0" borderId="1" xfId="0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wrapText="1"/>
    </xf>
    <xf numFmtId="0" fontId="25" fillId="0" borderId="7" xfId="0" applyFont="1" applyBorder="1" applyAlignment="1">
      <alignment wrapText="1"/>
    </xf>
    <xf numFmtId="0" fontId="25" fillId="0" borderId="7" xfId="0" applyFont="1" applyFill="1" applyBorder="1" applyAlignment="1">
      <alignment wrapText="1"/>
    </xf>
    <xf numFmtId="0" fontId="25" fillId="0" borderId="7" xfId="0" applyFont="1" applyFill="1" applyBorder="1" applyAlignment="1">
      <alignment horizontal="right" wrapText="1"/>
    </xf>
    <xf numFmtId="0" fontId="29" fillId="0" borderId="9" xfId="0" applyFont="1" applyBorder="1" applyAlignment="1">
      <alignment horizontal="center" wrapText="1"/>
    </xf>
    <xf numFmtId="0" fontId="20" fillId="0" borderId="7" xfId="0" applyFont="1" applyFill="1" applyBorder="1" applyAlignment="1">
      <alignment wrapText="1"/>
    </xf>
    <xf numFmtId="0" fontId="32" fillId="0" borderId="8" xfId="0" applyFont="1" applyFill="1" applyBorder="1" applyAlignment="1">
      <alignment horizontal="left" vertical="center" wrapText="1"/>
    </xf>
    <xf numFmtId="166" fontId="27" fillId="0" borderId="1" xfId="0" applyNumberFormat="1" applyFont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68" fontId="22" fillId="0" borderId="7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wrapText="1"/>
    </xf>
    <xf numFmtId="167" fontId="39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right" wrapText="1"/>
    </xf>
    <xf numFmtId="2" fontId="43" fillId="0" borderId="1" xfId="0" applyNumberFormat="1" applyFont="1" applyBorder="1" applyAlignment="1">
      <alignment horizontal="center" vertical="center"/>
    </xf>
    <xf numFmtId="167" fontId="39" fillId="0" borderId="6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9" fontId="12" fillId="0" borderId="1" xfId="0" applyNumberFormat="1" applyFont="1" applyBorder="1" applyAlignment="1">
      <alignment horizontal="center" vertical="center"/>
    </xf>
    <xf numFmtId="0" fontId="35" fillId="0" borderId="0" xfId="0" applyFont="1"/>
    <xf numFmtId="0" fontId="46" fillId="0" borderId="1" xfId="0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>
      <alignment horizontal="center" vertical="center"/>
    </xf>
    <xf numFmtId="166" fontId="49" fillId="0" borderId="1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Fill="1" applyBorder="1" applyAlignment="1">
      <alignment horizontal="center" vertical="center"/>
    </xf>
    <xf numFmtId="166" fontId="50" fillId="0" borderId="1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vertical="center"/>
    </xf>
    <xf numFmtId="0" fontId="29" fillId="0" borderId="9" xfId="0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left" vertical="center" wrapText="1"/>
    </xf>
    <xf numFmtId="1" fontId="48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165" fontId="8" fillId="3" borderId="10" xfId="0" applyNumberFormat="1" applyFont="1" applyFill="1" applyBorder="1" applyAlignment="1" applyProtection="1">
      <alignment horizontal="center"/>
      <protection hidden="1"/>
    </xf>
    <xf numFmtId="0" fontId="8" fillId="3" borderId="11" xfId="0" applyFont="1" applyFill="1" applyBorder="1" applyAlignment="1" applyProtection="1">
      <alignment horizontal="center"/>
      <protection hidden="1"/>
    </xf>
    <xf numFmtId="0" fontId="8" fillId="3" borderId="12" xfId="0" applyFont="1" applyFill="1" applyBorder="1" applyAlignment="1" applyProtection="1">
      <alignment horizontal="center"/>
      <protection hidden="1"/>
    </xf>
    <xf numFmtId="0" fontId="11" fillId="4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165" fontId="8" fillId="3" borderId="3" xfId="0" applyNumberFormat="1" applyFont="1" applyFill="1" applyBorder="1" applyAlignment="1" applyProtection="1">
      <alignment horizontal="center"/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11" fillId="0" borderId="1" xfId="1" applyFont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topLeftCell="A33" zoomScale="70" zoomScaleNormal="70" zoomScaleSheetLayoutView="70" workbookViewId="0">
      <selection activeCell="F55" sqref="F55"/>
    </sheetView>
  </sheetViews>
  <sheetFormatPr defaultRowHeight="14.4" x14ac:dyDescent="0.3"/>
  <cols>
    <col min="1" max="1" width="8.33203125" style="104" customWidth="1"/>
    <col min="2" max="2" width="123.44140625" customWidth="1"/>
    <col min="3" max="3" width="22" customWidth="1"/>
    <col min="4" max="4" width="13" customWidth="1"/>
    <col min="5" max="5" width="17.33203125" customWidth="1"/>
    <col min="6" max="6" width="19.6640625" bestFit="1" customWidth="1"/>
    <col min="7" max="7" width="19.109375" bestFit="1" customWidth="1"/>
    <col min="8" max="8" width="19.6640625" bestFit="1" customWidth="1"/>
    <col min="9" max="9" width="19.88671875" customWidth="1"/>
    <col min="10" max="10" width="14.33203125" hidden="1" customWidth="1"/>
    <col min="11" max="11" width="18.88671875" hidden="1" customWidth="1"/>
    <col min="12" max="12" width="17.6640625" hidden="1" customWidth="1"/>
    <col min="13" max="13" width="19.33203125" hidden="1" customWidth="1"/>
  </cols>
  <sheetData>
    <row r="1" spans="1:13" ht="62.4" customHeight="1" thickBot="1" x14ac:dyDescent="0.45">
      <c r="A1" s="93"/>
      <c r="B1" s="114" t="s">
        <v>104</v>
      </c>
      <c r="C1" s="115"/>
      <c r="D1" s="115"/>
      <c r="E1" s="115"/>
      <c r="F1" s="115"/>
      <c r="G1" s="115"/>
      <c r="H1" s="115"/>
      <c r="I1" s="115"/>
      <c r="J1" s="3"/>
      <c r="L1" s="4" t="s">
        <v>6</v>
      </c>
      <c r="M1" s="5" t="s">
        <v>16</v>
      </c>
    </row>
    <row r="2" spans="1:13" ht="31.8" thickBot="1" x14ac:dyDescent="0.35">
      <c r="A2" s="94"/>
      <c r="B2" s="115" t="s">
        <v>103</v>
      </c>
      <c r="C2" s="115"/>
      <c r="D2" s="115"/>
      <c r="E2" s="115"/>
      <c r="F2" s="115"/>
      <c r="G2" s="115"/>
      <c r="H2" s="115"/>
      <c r="I2" s="115"/>
      <c r="J2" s="3"/>
      <c r="K2" s="133" t="s">
        <v>7</v>
      </c>
      <c r="L2" s="134"/>
      <c r="M2" s="135"/>
    </row>
    <row r="3" spans="1:13" ht="34.799999999999997" thickBot="1" x14ac:dyDescent="0.45">
      <c r="A3" s="118" t="s">
        <v>18</v>
      </c>
      <c r="B3" s="118"/>
      <c r="C3" s="118"/>
      <c r="D3" s="118"/>
      <c r="E3" s="118"/>
      <c r="F3" s="118"/>
      <c r="G3" s="118"/>
      <c r="H3" s="118"/>
      <c r="I3" s="118"/>
      <c r="J3" s="3"/>
      <c r="K3" s="136">
        <f>I86</f>
        <v>0</v>
      </c>
      <c r="L3" s="137"/>
      <c r="M3" s="138"/>
    </row>
    <row r="4" spans="1:13" ht="30.6" thickBot="1" x14ac:dyDescent="0.35">
      <c r="A4" s="116" t="s">
        <v>19</v>
      </c>
      <c r="B4" s="117"/>
      <c r="C4" s="117"/>
      <c r="D4" s="117"/>
      <c r="E4" s="117"/>
      <c r="F4" s="117"/>
      <c r="G4" s="117"/>
      <c r="H4" s="117"/>
      <c r="I4" s="117"/>
      <c r="J4" s="3"/>
      <c r="K4" s="121" t="s">
        <v>8</v>
      </c>
      <c r="L4" s="122"/>
      <c r="M4" s="123"/>
    </row>
    <row r="5" spans="1:13" ht="22.8" x14ac:dyDescent="0.4">
      <c r="A5" s="128"/>
      <c r="B5" s="128"/>
      <c r="C5" s="128"/>
      <c r="D5" s="128"/>
      <c r="E5" s="128"/>
      <c r="F5" s="128"/>
      <c r="G5" s="128"/>
      <c r="H5" s="128"/>
      <c r="I5" s="128"/>
      <c r="J5" s="3"/>
      <c r="K5" s="124" t="e">
        <f>M86</f>
        <v>#VALUE!</v>
      </c>
      <c r="L5" s="125"/>
      <c r="M5" s="126"/>
    </row>
    <row r="6" spans="1:13" ht="51.75" customHeight="1" x14ac:dyDescent="0.3">
      <c r="A6" s="131" t="s">
        <v>0</v>
      </c>
      <c r="B6" s="129" t="s">
        <v>38</v>
      </c>
      <c r="C6" s="129" t="s">
        <v>39</v>
      </c>
      <c r="D6" s="127" t="s">
        <v>40</v>
      </c>
      <c r="E6" s="127" t="s">
        <v>9</v>
      </c>
      <c r="F6" s="120"/>
      <c r="G6" s="127" t="s">
        <v>10</v>
      </c>
      <c r="H6" s="127"/>
      <c r="I6" s="119" t="s">
        <v>41</v>
      </c>
      <c r="J6" s="127" t="s">
        <v>40</v>
      </c>
      <c r="K6" s="127" t="s">
        <v>9</v>
      </c>
      <c r="L6" s="127" t="s">
        <v>10</v>
      </c>
      <c r="M6" s="119" t="s">
        <v>41</v>
      </c>
    </row>
    <row r="7" spans="1:13" ht="55.5" customHeight="1" x14ac:dyDescent="0.3">
      <c r="A7" s="132"/>
      <c r="B7" s="130"/>
      <c r="C7" s="130"/>
      <c r="D7" s="127"/>
      <c r="E7" s="69" t="s">
        <v>11</v>
      </c>
      <c r="F7" s="69" t="s">
        <v>12</v>
      </c>
      <c r="G7" s="69" t="s">
        <v>11</v>
      </c>
      <c r="H7" s="69" t="s">
        <v>12</v>
      </c>
      <c r="I7" s="120"/>
      <c r="J7" s="127"/>
      <c r="K7" s="127"/>
      <c r="L7" s="127"/>
      <c r="M7" s="120"/>
    </row>
    <row r="8" spans="1:13" ht="15" x14ac:dyDescent="0.3">
      <c r="A8" s="95" t="s">
        <v>0</v>
      </c>
      <c r="B8" s="71">
        <v>1</v>
      </c>
      <c r="C8" s="9">
        <v>2</v>
      </c>
      <c r="D8" s="9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</row>
    <row r="9" spans="1:13" ht="27" x14ac:dyDescent="0.3">
      <c r="A9" s="96">
        <v>1</v>
      </c>
      <c r="B9" s="72" t="s">
        <v>5</v>
      </c>
      <c r="C9" s="11"/>
      <c r="D9" s="12"/>
      <c r="E9" s="13"/>
      <c r="F9" s="14"/>
      <c r="G9" s="10"/>
      <c r="H9" s="13"/>
      <c r="I9" s="14"/>
      <c r="J9" s="15"/>
      <c r="K9" s="15"/>
      <c r="L9" s="15"/>
      <c r="M9" s="15"/>
    </row>
    <row r="10" spans="1:13" ht="32.4" x14ac:dyDescent="0.3">
      <c r="A10" s="96">
        <v>1.1000000000000001</v>
      </c>
      <c r="B10" s="73" t="s">
        <v>81</v>
      </c>
      <c r="C10" s="24" t="s">
        <v>52</v>
      </c>
      <c r="D10" s="24">
        <v>1100</v>
      </c>
      <c r="E10" s="18"/>
      <c r="F10" s="19"/>
      <c r="G10" s="20"/>
      <c r="H10" s="79"/>
      <c r="I10" s="22"/>
      <c r="J10" s="23">
        <v>356.3</v>
      </c>
      <c r="K10" s="13">
        <f t="shared" ref="K10" si="0">J10*E10</f>
        <v>0</v>
      </c>
      <c r="L10" s="13">
        <f t="shared" ref="L10" si="1">J10*G10</f>
        <v>0</v>
      </c>
      <c r="M10" s="13">
        <f t="shared" ref="M10" si="2">L10+K10</f>
        <v>0</v>
      </c>
    </row>
    <row r="11" spans="1:13" ht="32.4" x14ac:dyDescent="0.3">
      <c r="A11" s="96">
        <v>1.2</v>
      </c>
      <c r="B11" s="74" t="s">
        <v>22</v>
      </c>
      <c r="C11" s="24" t="s">
        <v>52</v>
      </c>
      <c r="D11" s="18">
        <v>42</v>
      </c>
      <c r="E11" s="25"/>
      <c r="F11" s="19"/>
      <c r="G11" s="26"/>
      <c r="H11" s="79"/>
      <c r="I11" s="22"/>
      <c r="J11" s="79">
        <v>150</v>
      </c>
      <c r="K11" s="6">
        <f>J11+H11+F11</f>
        <v>150</v>
      </c>
      <c r="L11" s="27">
        <f>D11</f>
        <v>42</v>
      </c>
      <c r="M11" s="28">
        <f>F11</f>
        <v>0</v>
      </c>
    </row>
    <row r="12" spans="1:13" ht="33" x14ac:dyDescent="0.3">
      <c r="A12" s="96">
        <v>1.3</v>
      </c>
      <c r="B12" s="73" t="s">
        <v>42</v>
      </c>
      <c r="C12" s="17" t="s">
        <v>43</v>
      </c>
      <c r="D12" s="18">
        <v>372</v>
      </c>
      <c r="E12" s="18"/>
      <c r="F12" s="19"/>
      <c r="G12" s="20"/>
      <c r="H12" s="79"/>
      <c r="I12" s="22"/>
      <c r="J12" s="23">
        <v>356.3</v>
      </c>
      <c r="K12" s="13">
        <f t="shared" ref="K12:K21" si="3">J12*E12</f>
        <v>0</v>
      </c>
      <c r="L12" s="13">
        <f t="shared" ref="L12:L21" si="4">J12*G12</f>
        <v>0</v>
      </c>
      <c r="M12" s="13">
        <f t="shared" ref="M12:M21" si="5">L12+K12</f>
        <v>0</v>
      </c>
    </row>
    <row r="13" spans="1:13" ht="28.8" x14ac:dyDescent="0.3">
      <c r="A13" s="96">
        <v>1.4</v>
      </c>
      <c r="B13" s="73" t="s">
        <v>44</v>
      </c>
      <c r="C13" s="17" t="s">
        <v>45</v>
      </c>
      <c r="D13" s="18">
        <f>58+29+39+32</f>
        <v>158</v>
      </c>
      <c r="E13" s="18"/>
      <c r="F13" s="19"/>
      <c r="G13" s="20"/>
      <c r="H13" s="79"/>
      <c r="I13" s="22"/>
      <c r="J13" s="23">
        <f>D13</f>
        <v>158</v>
      </c>
      <c r="K13" s="13">
        <f t="shared" si="3"/>
        <v>0</v>
      </c>
      <c r="L13" s="13">
        <f t="shared" si="4"/>
        <v>0</v>
      </c>
      <c r="M13" s="13">
        <f t="shared" si="5"/>
        <v>0</v>
      </c>
    </row>
    <row r="14" spans="1:13" ht="33" x14ac:dyDescent="0.3">
      <c r="A14" s="96">
        <v>1.5</v>
      </c>
      <c r="B14" s="73" t="s">
        <v>46</v>
      </c>
      <c r="C14" s="17" t="s">
        <v>43</v>
      </c>
      <c r="D14" s="18">
        <v>372</v>
      </c>
      <c r="E14" s="18"/>
      <c r="F14" s="19"/>
      <c r="G14" s="20"/>
      <c r="H14" s="79"/>
      <c r="I14" s="22"/>
      <c r="J14" s="23">
        <f>D14</f>
        <v>372</v>
      </c>
      <c r="K14" s="13">
        <f t="shared" si="3"/>
        <v>0</v>
      </c>
      <c r="L14" s="13">
        <f t="shared" si="4"/>
        <v>0</v>
      </c>
      <c r="M14" s="13">
        <f t="shared" si="5"/>
        <v>0</v>
      </c>
    </row>
    <row r="15" spans="1:13" ht="33.6" x14ac:dyDescent="0.3">
      <c r="A15" s="96">
        <v>1.6</v>
      </c>
      <c r="B15" s="73" t="s">
        <v>47</v>
      </c>
      <c r="C15" s="17" t="s">
        <v>48</v>
      </c>
      <c r="D15" s="18">
        <f>D14*0.06</f>
        <v>22.32</v>
      </c>
      <c r="E15" s="18"/>
      <c r="F15" s="19"/>
      <c r="G15" s="20"/>
      <c r="H15" s="79"/>
      <c r="I15" s="22"/>
      <c r="J15" s="23">
        <f>D15</f>
        <v>22.32</v>
      </c>
      <c r="K15" s="13">
        <f t="shared" si="3"/>
        <v>0</v>
      </c>
      <c r="L15" s="13">
        <f t="shared" si="4"/>
        <v>0</v>
      </c>
      <c r="M15" s="13">
        <f t="shared" si="5"/>
        <v>0</v>
      </c>
    </row>
    <row r="16" spans="1:13" ht="27" x14ac:dyDescent="0.3">
      <c r="A16" s="96">
        <v>1.7</v>
      </c>
      <c r="B16" s="73" t="s">
        <v>49</v>
      </c>
      <c r="C16" s="17" t="s">
        <v>36</v>
      </c>
      <c r="D16" s="18">
        <v>2</v>
      </c>
      <c r="E16" s="18"/>
      <c r="F16" s="19"/>
      <c r="G16" s="20"/>
      <c r="H16" s="79"/>
      <c r="I16" s="22"/>
      <c r="J16" s="23">
        <f>D16</f>
        <v>2</v>
      </c>
      <c r="K16" s="13">
        <f t="shared" si="3"/>
        <v>0</v>
      </c>
      <c r="L16" s="13">
        <f t="shared" si="4"/>
        <v>0</v>
      </c>
      <c r="M16" s="13">
        <f t="shared" si="5"/>
        <v>0</v>
      </c>
    </row>
    <row r="17" spans="1:13" ht="27" x14ac:dyDescent="0.3">
      <c r="A17" s="96">
        <v>1.8</v>
      </c>
      <c r="B17" s="73" t="s">
        <v>50</v>
      </c>
      <c r="C17" s="17" t="s">
        <v>37</v>
      </c>
      <c r="D17" s="18">
        <v>1</v>
      </c>
      <c r="E17" s="18"/>
      <c r="F17" s="19"/>
      <c r="G17" s="20"/>
      <c r="H17" s="79"/>
      <c r="I17" s="22"/>
      <c r="J17" s="23">
        <f>D17</f>
        <v>1</v>
      </c>
      <c r="K17" s="13">
        <f t="shared" si="3"/>
        <v>0</v>
      </c>
      <c r="L17" s="13">
        <f t="shared" si="4"/>
        <v>0</v>
      </c>
      <c r="M17" s="13">
        <f t="shared" si="5"/>
        <v>0</v>
      </c>
    </row>
    <row r="18" spans="1:13" ht="40.200000000000003" x14ac:dyDescent="0.3">
      <c r="A18" s="96">
        <v>1.9</v>
      </c>
      <c r="B18" s="16" t="s">
        <v>83</v>
      </c>
      <c r="C18" s="17" t="s">
        <v>45</v>
      </c>
      <c r="D18" s="18">
        <v>20</v>
      </c>
      <c r="E18" s="18"/>
      <c r="F18" s="19"/>
      <c r="G18" s="20"/>
      <c r="H18" s="21"/>
      <c r="I18" s="22"/>
      <c r="J18" s="23">
        <f t="shared" ref="J18" si="6">D18</f>
        <v>20</v>
      </c>
      <c r="K18" s="13">
        <f t="shared" si="3"/>
        <v>0</v>
      </c>
      <c r="L18" s="13">
        <f t="shared" si="4"/>
        <v>0</v>
      </c>
      <c r="M18" s="13">
        <f t="shared" si="5"/>
        <v>0</v>
      </c>
    </row>
    <row r="19" spans="1:13" ht="27" x14ac:dyDescent="0.3">
      <c r="A19" s="32">
        <v>1.1000000000000001</v>
      </c>
      <c r="B19" s="16" t="s">
        <v>82</v>
      </c>
      <c r="C19" s="17" t="s">
        <v>37</v>
      </c>
      <c r="D19" s="18">
        <v>4</v>
      </c>
      <c r="E19" s="18"/>
      <c r="F19" s="19"/>
      <c r="G19" s="20"/>
      <c r="H19" s="21"/>
      <c r="I19" s="22"/>
      <c r="J19" s="23">
        <f>D19</f>
        <v>4</v>
      </c>
      <c r="K19" s="13">
        <f>J19*E19</f>
        <v>0</v>
      </c>
      <c r="L19" s="13">
        <f>J19*G19</f>
        <v>0</v>
      </c>
      <c r="M19" s="13">
        <f>L19+K19</f>
        <v>0</v>
      </c>
    </row>
    <row r="20" spans="1:13" ht="32.4" customHeight="1" x14ac:dyDescent="0.3">
      <c r="A20" s="97">
        <v>1.1100000000000001</v>
      </c>
      <c r="B20" s="73" t="s">
        <v>51</v>
      </c>
      <c r="C20" s="17" t="s">
        <v>37</v>
      </c>
      <c r="D20" s="18">
        <v>10</v>
      </c>
      <c r="E20" s="45"/>
      <c r="F20" s="19"/>
      <c r="G20" s="20"/>
      <c r="H20" s="79"/>
      <c r="I20" s="22"/>
      <c r="J20" s="23"/>
      <c r="K20" s="13">
        <f t="shared" si="3"/>
        <v>0</v>
      </c>
      <c r="L20" s="13">
        <f t="shared" si="4"/>
        <v>0</v>
      </c>
      <c r="M20" s="13">
        <f t="shared" si="5"/>
        <v>0</v>
      </c>
    </row>
    <row r="21" spans="1:13" ht="27" x14ac:dyDescent="0.3">
      <c r="A21" s="32">
        <v>1.1200000000000001</v>
      </c>
      <c r="B21" s="74" t="s">
        <v>70</v>
      </c>
      <c r="C21" s="17" t="s">
        <v>37</v>
      </c>
      <c r="D21" s="45">
        <v>8</v>
      </c>
      <c r="E21" s="45"/>
      <c r="F21" s="19"/>
      <c r="G21" s="20"/>
      <c r="H21" s="79"/>
      <c r="I21" s="22"/>
      <c r="J21" s="23"/>
      <c r="K21" s="13">
        <f t="shared" si="3"/>
        <v>0</v>
      </c>
      <c r="L21" s="13">
        <f t="shared" si="4"/>
        <v>0</v>
      </c>
      <c r="M21" s="13">
        <f t="shared" si="5"/>
        <v>0</v>
      </c>
    </row>
    <row r="22" spans="1:13" ht="27" x14ac:dyDescent="0.3">
      <c r="A22" s="97">
        <v>1.1299999999999999</v>
      </c>
      <c r="B22" s="75" t="s">
        <v>73</v>
      </c>
      <c r="C22" s="17"/>
      <c r="D22" s="18"/>
      <c r="E22" s="45"/>
      <c r="F22" s="66">
        <f>SUM(F10:F21)</f>
        <v>0</v>
      </c>
      <c r="G22" s="67"/>
      <c r="H22" s="66">
        <f>SUM(H10:H21)</f>
        <v>0</v>
      </c>
      <c r="I22" s="66">
        <f>SUM(I10:I21)</f>
        <v>0</v>
      </c>
      <c r="J22" s="23"/>
      <c r="K22" s="13">
        <f>J22*E22</f>
        <v>0</v>
      </c>
      <c r="L22" s="13"/>
      <c r="M22" s="13"/>
    </row>
    <row r="23" spans="1:13" ht="27" x14ac:dyDescent="0.3">
      <c r="A23" s="98">
        <v>2</v>
      </c>
      <c r="B23" s="76" t="s">
        <v>28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39"/>
      <c r="M23" s="139"/>
    </row>
    <row r="24" spans="1:13" ht="28.2" x14ac:dyDescent="0.3">
      <c r="A24" s="99">
        <v>2.1</v>
      </c>
      <c r="B24" s="74" t="s">
        <v>23</v>
      </c>
      <c r="C24" s="24" t="s">
        <v>45</v>
      </c>
      <c r="D24" s="18">
        <v>26</v>
      </c>
      <c r="E24" s="25"/>
      <c r="F24" s="19"/>
      <c r="G24" s="26"/>
      <c r="H24" s="79"/>
      <c r="I24" s="79"/>
      <c r="J24" s="79">
        <f t="shared" ref="J24:J27" si="7">I24*D24</f>
        <v>0</v>
      </c>
      <c r="K24" s="6">
        <f t="shared" ref="K24:K30" si="8">J24+H24+F24</f>
        <v>0</v>
      </c>
      <c r="L24" s="27">
        <f t="shared" ref="L24:L40" si="9">D24</f>
        <v>26</v>
      </c>
      <c r="M24" s="28">
        <f t="shared" ref="M24:M30" si="10">F24</f>
        <v>0</v>
      </c>
    </row>
    <row r="25" spans="1:13" ht="32.4" x14ac:dyDescent="0.3">
      <c r="A25" s="99">
        <v>2.2000000000000002</v>
      </c>
      <c r="B25" s="74" t="s">
        <v>24</v>
      </c>
      <c r="C25" s="24" t="s">
        <v>53</v>
      </c>
      <c r="D25" s="18">
        <v>3.36</v>
      </c>
      <c r="E25" s="25"/>
      <c r="F25" s="19"/>
      <c r="G25" s="26"/>
      <c r="H25" s="79"/>
      <c r="I25" s="79"/>
      <c r="J25" s="79">
        <f t="shared" si="7"/>
        <v>0</v>
      </c>
      <c r="K25" s="6">
        <f t="shared" si="8"/>
        <v>0</v>
      </c>
      <c r="L25" s="27">
        <f t="shared" si="9"/>
        <v>3.36</v>
      </c>
      <c r="M25" s="28">
        <f t="shared" si="10"/>
        <v>0</v>
      </c>
    </row>
    <row r="26" spans="1:13" ht="40.200000000000003" x14ac:dyDescent="0.3">
      <c r="A26" s="99">
        <v>2.2999999999999998</v>
      </c>
      <c r="B26" s="74" t="s">
        <v>25</v>
      </c>
      <c r="C26" s="24" t="s">
        <v>53</v>
      </c>
      <c r="D26" s="18">
        <v>2.52</v>
      </c>
      <c r="E26" s="25"/>
      <c r="F26" s="19"/>
      <c r="G26" s="26"/>
      <c r="H26" s="79"/>
      <c r="I26" s="79"/>
      <c r="J26" s="79">
        <f t="shared" si="7"/>
        <v>0</v>
      </c>
      <c r="K26" s="6">
        <f t="shared" si="8"/>
        <v>0</v>
      </c>
      <c r="L26" s="27">
        <f t="shared" si="9"/>
        <v>2.52</v>
      </c>
      <c r="M26" s="28">
        <f t="shared" si="10"/>
        <v>0</v>
      </c>
    </row>
    <row r="27" spans="1:13" ht="40.200000000000003" x14ac:dyDescent="0.3">
      <c r="A27" s="99">
        <v>2.4</v>
      </c>
      <c r="B27" s="74" t="s">
        <v>26</v>
      </c>
      <c r="C27" s="24" t="s">
        <v>52</v>
      </c>
      <c r="D27" s="18">
        <v>42</v>
      </c>
      <c r="E27" s="25"/>
      <c r="F27" s="19"/>
      <c r="G27" s="26"/>
      <c r="H27" s="79"/>
      <c r="I27" s="79"/>
      <c r="J27" s="79">
        <f t="shared" si="7"/>
        <v>0</v>
      </c>
      <c r="K27" s="6">
        <f t="shared" si="8"/>
        <v>0</v>
      </c>
      <c r="L27" s="27">
        <f t="shared" si="9"/>
        <v>42</v>
      </c>
      <c r="M27" s="28">
        <f t="shared" si="10"/>
        <v>0</v>
      </c>
    </row>
    <row r="28" spans="1:13" ht="32.4" x14ac:dyDescent="0.3">
      <c r="A28" s="99">
        <v>2.5</v>
      </c>
      <c r="B28" s="77" t="s">
        <v>54</v>
      </c>
      <c r="C28" s="50" t="s">
        <v>52</v>
      </c>
      <c r="D28" s="45">
        <v>42</v>
      </c>
      <c r="E28" s="51"/>
      <c r="F28" s="46"/>
      <c r="G28" s="46"/>
      <c r="H28" s="63"/>
      <c r="I28" s="63"/>
      <c r="J28" s="49">
        <f>I28*D28</f>
        <v>0</v>
      </c>
      <c r="K28" s="49">
        <f>F28+H28+J28</f>
        <v>0</v>
      </c>
      <c r="L28" s="27">
        <f>D28</f>
        <v>42</v>
      </c>
      <c r="M28" s="28">
        <f>F28</f>
        <v>0</v>
      </c>
    </row>
    <row r="29" spans="1:13" ht="28.8" x14ac:dyDescent="0.3">
      <c r="A29" s="99">
        <v>2.6</v>
      </c>
      <c r="B29" s="77" t="s">
        <v>55</v>
      </c>
      <c r="C29" s="52" t="s">
        <v>56</v>
      </c>
      <c r="D29" s="45">
        <v>42</v>
      </c>
      <c r="E29" s="51"/>
      <c r="F29" s="46"/>
      <c r="G29" s="46"/>
      <c r="H29" s="63"/>
      <c r="I29" s="63"/>
      <c r="J29" s="49">
        <f>I29*D29</f>
        <v>0</v>
      </c>
      <c r="K29" s="49">
        <f>F29+H29+J29</f>
        <v>0</v>
      </c>
      <c r="L29" s="27">
        <f>D29</f>
        <v>42</v>
      </c>
      <c r="M29" s="28">
        <f>F29</f>
        <v>0</v>
      </c>
    </row>
    <row r="30" spans="1:13" ht="32.4" x14ac:dyDescent="0.3">
      <c r="A30" s="99">
        <v>2.7</v>
      </c>
      <c r="B30" s="74" t="s">
        <v>4</v>
      </c>
      <c r="C30" s="24" t="s">
        <v>53</v>
      </c>
      <c r="D30" s="29">
        <v>1</v>
      </c>
      <c r="E30" s="25"/>
      <c r="F30" s="79"/>
      <c r="G30" s="26"/>
      <c r="H30" s="79"/>
      <c r="I30" s="79"/>
      <c r="J30" s="79">
        <f>I30*D30</f>
        <v>0</v>
      </c>
      <c r="K30" s="6">
        <f t="shared" si="8"/>
        <v>0</v>
      </c>
      <c r="L30" s="27">
        <f t="shared" si="9"/>
        <v>1</v>
      </c>
      <c r="M30" s="28">
        <f t="shared" si="10"/>
        <v>0</v>
      </c>
    </row>
    <row r="31" spans="1:13" ht="64.8" x14ac:dyDescent="0.3">
      <c r="A31" s="105">
        <v>2.8</v>
      </c>
      <c r="B31" s="112" t="s">
        <v>105</v>
      </c>
      <c r="C31" s="113" t="s">
        <v>27</v>
      </c>
      <c r="D31" s="106">
        <v>1</v>
      </c>
      <c r="E31" s="107"/>
      <c r="F31" s="66">
        <f t="shared" ref="F31" si="11">E31*D31</f>
        <v>0</v>
      </c>
      <c r="G31" s="108"/>
      <c r="H31" s="66">
        <f t="shared" ref="H31" si="12">G31*D31</f>
        <v>0</v>
      </c>
      <c r="I31" s="109"/>
      <c r="J31" s="79"/>
      <c r="K31" s="6"/>
      <c r="L31" s="27"/>
      <c r="M31" s="28"/>
    </row>
    <row r="32" spans="1:13" s="7" customFormat="1" ht="26.4" x14ac:dyDescent="0.25">
      <c r="A32" s="110"/>
      <c r="B32" s="111" t="s">
        <v>2</v>
      </c>
      <c r="C32" s="140"/>
      <c r="D32" s="141"/>
      <c r="E32" s="141"/>
      <c r="F32" s="141"/>
      <c r="G32" s="141"/>
      <c r="H32" s="141"/>
      <c r="I32" s="141"/>
      <c r="J32" s="141"/>
      <c r="K32" s="141"/>
      <c r="L32" s="27"/>
      <c r="M32" s="28"/>
    </row>
    <row r="33" spans="1:13" s="7" customFormat="1" ht="27.6" x14ac:dyDescent="0.25">
      <c r="A33" s="100">
        <v>2.9</v>
      </c>
      <c r="B33" s="74" t="s">
        <v>71</v>
      </c>
      <c r="C33" s="54" t="s">
        <v>27</v>
      </c>
      <c r="D33" s="64">
        <v>7</v>
      </c>
      <c r="E33" s="62"/>
      <c r="F33" s="62"/>
      <c r="G33" s="64"/>
      <c r="H33" s="63"/>
      <c r="I33" s="63"/>
      <c r="J33" s="62"/>
      <c r="K33" s="62"/>
      <c r="L33" s="27"/>
      <c r="M33" s="28"/>
    </row>
    <row r="34" spans="1:13" ht="27.6" x14ac:dyDescent="0.3">
      <c r="A34" s="101">
        <v>2.1</v>
      </c>
      <c r="B34" s="78" t="s">
        <v>29</v>
      </c>
      <c r="C34" s="54" t="s">
        <v>27</v>
      </c>
      <c r="D34" s="55">
        <v>1</v>
      </c>
      <c r="E34" s="51"/>
      <c r="F34" s="46"/>
      <c r="G34" s="46"/>
      <c r="H34" s="63"/>
      <c r="I34" s="63"/>
      <c r="J34" s="49"/>
      <c r="K34" s="49"/>
      <c r="L34" s="27">
        <f t="shared" si="9"/>
        <v>1</v>
      </c>
      <c r="M34" s="28"/>
    </row>
    <row r="35" spans="1:13" ht="27.6" x14ac:dyDescent="0.3">
      <c r="A35" s="99">
        <v>2.11</v>
      </c>
      <c r="B35" s="78" t="s">
        <v>31</v>
      </c>
      <c r="C35" s="54" t="s">
        <v>27</v>
      </c>
      <c r="D35" s="55">
        <v>1</v>
      </c>
      <c r="E35" s="51"/>
      <c r="F35" s="46"/>
      <c r="G35" s="46"/>
      <c r="H35" s="63"/>
      <c r="I35" s="63"/>
      <c r="J35" s="49"/>
      <c r="K35" s="49"/>
      <c r="L35" s="27">
        <f t="shared" si="9"/>
        <v>1</v>
      </c>
      <c r="M35" s="28"/>
    </row>
    <row r="36" spans="1:13" ht="27.6" x14ac:dyDescent="0.3">
      <c r="A36" s="99">
        <v>2.12</v>
      </c>
      <c r="B36" s="78" t="s">
        <v>33</v>
      </c>
      <c r="C36" s="54" t="s">
        <v>27</v>
      </c>
      <c r="D36" s="55">
        <v>1</v>
      </c>
      <c r="E36" s="51"/>
      <c r="F36" s="46"/>
      <c r="G36" s="46"/>
      <c r="H36" s="63"/>
      <c r="I36" s="63"/>
      <c r="J36" s="49"/>
      <c r="K36" s="49"/>
      <c r="L36" s="27">
        <f t="shared" si="9"/>
        <v>1</v>
      </c>
      <c r="M36" s="28"/>
    </row>
    <row r="37" spans="1:13" ht="27.6" x14ac:dyDescent="0.3">
      <c r="A37" s="99">
        <v>2.13</v>
      </c>
      <c r="B37" s="78" t="s">
        <v>32</v>
      </c>
      <c r="C37" s="54" t="s">
        <v>27</v>
      </c>
      <c r="D37" s="55">
        <v>1</v>
      </c>
      <c r="E37" s="51"/>
      <c r="F37" s="46"/>
      <c r="G37" s="46"/>
      <c r="H37" s="63"/>
      <c r="I37" s="63"/>
      <c r="J37" s="49"/>
      <c r="K37" s="49"/>
      <c r="L37" s="27">
        <f t="shared" si="9"/>
        <v>1</v>
      </c>
      <c r="M37" s="28"/>
    </row>
    <row r="38" spans="1:13" ht="27.6" x14ac:dyDescent="0.3">
      <c r="A38" s="99">
        <v>2.14</v>
      </c>
      <c r="B38" s="78" t="s">
        <v>34</v>
      </c>
      <c r="C38" s="54" t="s">
        <v>27</v>
      </c>
      <c r="D38" s="55">
        <v>1</v>
      </c>
      <c r="E38" s="51"/>
      <c r="F38" s="46"/>
      <c r="G38" s="46"/>
      <c r="H38" s="63"/>
      <c r="I38" s="63"/>
      <c r="J38" s="49"/>
      <c r="K38" s="49"/>
      <c r="L38" s="27">
        <f t="shared" si="9"/>
        <v>1</v>
      </c>
      <c r="M38" s="28"/>
    </row>
    <row r="39" spans="1:13" ht="27.6" x14ac:dyDescent="0.3">
      <c r="A39" s="99">
        <v>2.15</v>
      </c>
      <c r="B39" s="78" t="s">
        <v>35</v>
      </c>
      <c r="C39" s="54" t="s">
        <v>27</v>
      </c>
      <c r="D39" s="55">
        <v>1</v>
      </c>
      <c r="E39" s="51"/>
      <c r="F39" s="46"/>
      <c r="G39" s="46"/>
      <c r="H39" s="63"/>
      <c r="I39" s="63"/>
      <c r="J39" s="49"/>
      <c r="K39" s="49"/>
      <c r="L39" s="27">
        <f t="shared" si="9"/>
        <v>1</v>
      </c>
      <c r="M39" s="28"/>
    </row>
    <row r="40" spans="1:13" ht="27.6" x14ac:dyDescent="0.3">
      <c r="A40" s="99">
        <v>2.16</v>
      </c>
      <c r="B40" s="78" t="s">
        <v>30</v>
      </c>
      <c r="C40" s="54" t="s">
        <v>27</v>
      </c>
      <c r="D40" s="55">
        <v>1</v>
      </c>
      <c r="E40" s="51"/>
      <c r="F40" s="46"/>
      <c r="G40" s="46"/>
      <c r="H40" s="63"/>
      <c r="I40" s="63"/>
      <c r="J40" s="49"/>
      <c r="K40" s="49"/>
      <c r="L40" s="27">
        <f t="shared" si="9"/>
        <v>1</v>
      </c>
      <c r="M40" s="28"/>
    </row>
    <row r="41" spans="1:13" ht="33.75" customHeight="1" x14ac:dyDescent="0.3">
      <c r="A41" s="102">
        <v>2.17</v>
      </c>
      <c r="B41" s="65" t="s">
        <v>74</v>
      </c>
      <c r="C41" s="56"/>
      <c r="D41" s="57"/>
      <c r="E41" s="57"/>
      <c r="F41" s="68"/>
      <c r="G41" s="68"/>
      <c r="H41" s="68"/>
      <c r="I41" s="68"/>
      <c r="J41" s="49"/>
      <c r="K41" s="49">
        <v>19959.400000000001</v>
      </c>
      <c r="L41" s="15"/>
      <c r="M41" s="6"/>
    </row>
    <row r="42" spans="1:13" ht="27" x14ac:dyDescent="0.3">
      <c r="A42" s="96">
        <v>3</v>
      </c>
      <c r="B42" s="53" t="s">
        <v>79</v>
      </c>
      <c r="C42" s="58"/>
      <c r="D42" s="45"/>
      <c r="E42" s="45"/>
      <c r="F42" s="46"/>
      <c r="G42" s="47"/>
      <c r="H42" s="48"/>
      <c r="I42" s="59"/>
      <c r="J42" s="60"/>
      <c r="K42" s="61"/>
      <c r="L42" s="13"/>
      <c r="M42" s="13"/>
    </row>
    <row r="43" spans="1:13" ht="28.8" x14ac:dyDescent="0.3">
      <c r="A43" s="96">
        <v>3.1</v>
      </c>
      <c r="B43" s="44" t="s">
        <v>13</v>
      </c>
      <c r="C43" s="58" t="s">
        <v>45</v>
      </c>
      <c r="D43" s="45">
        <v>37</v>
      </c>
      <c r="E43" s="45"/>
      <c r="F43" s="46"/>
      <c r="G43" s="47"/>
      <c r="H43" s="48"/>
      <c r="I43" s="59"/>
      <c r="J43" s="60">
        <f>D43</f>
        <v>37</v>
      </c>
      <c r="K43" s="61">
        <f t="shared" ref="K43:K48" si="13">J43*E43</f>
        <v>0</v>
      </c>
      <c r="L43" s="13">
        <f t="shared" ref="L43:L48" si="14">J43*G43</f>
        <v>0</v>
      </c>
      <c r="M43" s="13">
        <f t="shared" ref="M43:M48" si="15">L43+K43</f>
        <v>0</v>
      </c>
    </row>
    <row r="44" spans="1:13" ht="33" x14ac:dyDescent="0.3">
      <c r="A44" s="96">
        <v>3.2</v>
      </c>
      <c r="B44" s="44" t="s">
        <v>57</v>
      </c>
      <c r="C44" s="58" t="s">
        <v>53</v>
      </c>
      <c r="D44" s="45">
        <v>8</v>
      </c>
      <c r="E44" s="45"/>
      <c r="F44" s="46"/>
      <c r="G44" s="47"/>
      <c r="H44" s="48"/>
      <c r="I44" s="59"/>
      <c r="J44" s="60">
        <f>D44</f>
        <v>8</v>
      </c>
      <c r="K44" s="61">
        <f t="shared" si="13"/>
        <v>0</v>
      </c>
      <c r="L44" s="13">
        <f t="shared" si="14"/>
        <v>0</v>
      </c>
      <c r="M44" s="13">
        <f t="shared" si="15"/>
        <v>0</v>
      </c>
    </row>
    <row r="45" spans="1:13" ht="33" x14ac:dyDescent="0.3">
      <c r="A45" s="96">
        <v>3.3</v>
      </c>
      <c r="B45" s="16" t="s">
        <v>14</v>
      </c>
      <c r="C45" s="17" t="s">
        <v>53</v>
      </c>
      <c r="D45" s="18">
        <v>6.4</v>
      </c>
      <c r="E45" s="18"/>
      <c r="F45" s="19"/>
      <c r="G45" s="20"/>
      <c r="H45" s="21"/>
      <c r="I45" s="22"/>
      <c r="J45" s="23">
        <f>D45</f>
        <v>6.4</v>
      </c>
      <c r="K45" s="13">
        <f t="shared" si="13"/>
        <v>0</v>
      </c>
      <c r="L45" s="13">
        <f t="shared" si="14"/>
        <v>0</v>
      </c>
      <c r="M45" s="13">
        <f t="shared" si="15"/>
        <v>0</v>
      </c>
    </row>
    <row r="46" spans="1:13" ht="33" x14ac:dyDescent="0.3">
      <c r="A46" s="96">
        <v>3.4</v>
      </c>
      <c r="B46" s="16" t="s">
        <v>15</v>
      </c>
      <c r="C46" s="17" t="s">
        <v>53</v>
      </c>
      <c r="D46" s="18">
        <v>4.8</v>
      </c>
      <c r="E46" s="18"/>
      <c r="F46" s="19"/>
      <c r="G46" s="20"/>
      <c r="H46" s="21"/>
      <c r="I46" s="22"/>
      <c r="J46" s="23">
        <f>D46</f>
        <v>4.8</v>
      </c>
      <c r="K46" s="13">
        <f t="shared" si="13"/>
        <v>0</v>
      </c>
      <c r="L46" s="13">
        <f t="shared" si="14"/>
        <v>0</v>
      </c>
      <c r="M46" s="13">
        <f t="shared" si="15"/>
        <v>0</v>
      </c>
    </row>
    <row r="47" spans="1:13" ht="40.200000000000003" x14ac:dyDescent="0.3">
      <c r="A47" s="96">
        <v>3.5</v>
      </c>
      <c r="B47" s="16" t="s">
        <v>1</v>
      </c>
      <c r="C47" s="17" t="s">
        <v>43</v>
      </c>
      <c r="D47" s="18">
        <v>80</v>
      </c>
      <c r="E47" s="18"/>
      <c r="F47" s="19"/>
      <c r="G47" s="20"/>
      <c r="H47" s="21"/>
      <c r="I47" s="22"/>
      <c r="J47" s="23">
        <v>60</v>
      </c>
      <c r="K47" s="13">
        <f t="shared" si="13"/>
        <v>0</v>
      </c>
      <c r="L47" s="13">
        <f t="shared" si="14"/>
        <v>0</v>
      </c>
      <c r="M47" s="13">
        <f t="shared" si="15"/>
        <v>0</v>
      </c>
    </row>
    <row r="48" spans="1:13" ht="33" x14ac:dyDescent="0.3">
      <c r="A48" s="96">
        <v>3.6</v>
      </c>
      <c r="B48" s="16" t="s">
        <v>72</v>
      </c>
      <c r="C48" s="17" t="s">
        <v>53</v>
      </c>
      <c r="D48" s="18">
        <v>1</v>
      </c>
      <c r="E48" s="18"/>
      <c r="F48" s="19"/>
      <c r="G48" s="20"/>
      <c r="H48" s="21"/>
      <c r="I48" s="22"/>
      <c r="J48" s="23">
        <f>D48</f>
        <v>1</v>
      </c>
      <c r="K48" s="13">
        <f t="shared" si="13"/>
        <v>0</v>
      </c>
      <c r="L48" s="13">
        <f t="shared" si="14"/>
        <v>0</v>
      </c>
      <c r="M48" s="13">
        <f t="shared" si="15"/>
        <v>0</v>
      </c>
    </row>
    <row r="49" spans="1:13" ht="27" x14ac:dyDescent="0.3">
      <c r="A49" s="96"/>
      <c r="B49" s="70" t="s">
        <v>2</v>
      </c>
      <c r="C49" s="17"/>
      <c r="D49" s="18"/>
      <c r="E49" s="18"/>
      <c r="F49" s="19"/>
      <c r="G49" s="20"/>
      <c r="H49" s="21"/>
      <c r="I49" s="22"/>
      <c r="J49" s="23"/>
      <c r="K49" s="13"/>
      <c r="L49" s="13"/>
      <c r="M49" s="13"/>
    </row>
    <row r="50" spans="1:13" ht="27" x14ac:dyDescent="0.3">
      <c r="A50" s="96">
        <v>3.8</v>
      </c>
      <c r="B50" s="44" t="s">
        <v>20</v>
      </c>
      <c r="C50" s="58" t="s">
        <v>3</v>
      </c>
      <c r="D50" s="45">
        <v>1</v>
      </c>
      <c r="E50" s="45"/>
      <c r="F50" s="19"/>
      <c r="G50" s="20"/>
      <c r="H50" s="21"/>
      <c r="I50" s="22"/>
      <c r="J50" s="23"/>
      <c r="K50" s="13">
        <f>J50*E50</f>
        <v>0</v>
      </c>
      <c r="L50" s="13">
        <f>J50*G50</f>
        <v>0</v>
      </c>
      <c r="M50" s="13">
        <f>L50+K50</f>
        <v>0</v>
      </c>
    </row>
    <row r="51" spans="1:13" ht="27" x14ac:dyDescent="0.3">
      <c r="A51" s="103">
        <v>3.9</v>
      </c>
      <c r="B51" s="44" t="s">
        <v>80</v>
      </c>
      <c r="C51" s="58" t="s">
        <v>3</v>
      </c>
      <c r="D51" s="45">
        <v>3</v>
      </c>
      <c r="E51" s="45"/>
      <c r="F51" s="19"/>
      <c r="G51" s="20"/>
      <c r="H51" s="21"/>
      <c r="I51" s="22"/>
      <c r="J51" s="23"/>
      <c r="K51" s="13"/>
      <c r="L51" s="13">
        <f>J51*G51</f>
        <v>0</v>
      </c>
      <c r="M51" s="13"/>
    </row>
    <row r="52" spans="1:13" ht="27" x14ac:dyDescent="0.3">
      <c r="A52" s="32">
        <v>3.1</v>
      </c>
      <c r="B52" s="44" t="s">
        <v>21</v>
      </c>
      <c r="C52" s="58" t="s">
        <v>3</v>
      </c>
      <c r="D52" s="45">
        <v>1</v>
      </c>
      <c r="E52" s="45"/>
      <c r="F52" s="19"/>
      <c r="G52" s="20"/>
      <c r="H52" s="21"/>
      <c r="I52" s="22"/>
      <c r="J52" s="23"/>
      <c r="K52" s="13"/>
      <c r="L52" s="13">
        <f>J52*G52</f>
        <v>0</v>
      </c>
      <c r="M52" s="13"/>
    </row>
    <row r="53" spans="1:13" ht="33.75" customHeight="1" x14ac:dyDescent="0.3">
      <c r="A53" s="102">
        <v>3.11</v>
      </c>
      <c r="B53" s="65" t="s">
        <v>75</v>
      </c>
      <c r="C53" s="56"/>
      <c r="D53" s="57"/>
      <c r="E53" s="57"/>
      <c r="F53" s="68">
        <f>SUM(F43:F52)</f>
        <v>0</v>
      </c>
      <c r="G53" s="68"/>
      <c r="H53" s="68">
        <f>SUM(H43:H52)</f>
        <v>0</v>
      </c>
      <c r="I53" s="68">
        <f>H53+F53</f>
        <v>0</v>
      </c>
      <c r="J53" s="49"/>
      <c r="K53" s="49">
        <v>19959.400000000001</v>
      </c>
      <c r="L53" s="15"/>
      <c r="M53" s="6"/>
    </row>
    <row r="54" spans="1:13" ht="40.950000000000003" customHeight="1" x14ac:dyDescent="0.3">
      <c r="A54" s="80">
        <v>4</v>
      </c>
      <c r="B54" s="81" t="s">
        <v>84</v>
      </c>
      <c r="C54" s="10"/>
      <c r="D54" s="14"/>
      <c r="E54" s="14"/>
      <c r="F54" s="37"/>
      <c r="G54" s="37"/>
      <c r="H54" s="82"/>
      <c r="I54" s="37"/>
      <c r="J54" s="15"/>
      <c r="K54" s="13"/>
      <c r="L54" s="13"/>
      <c r="M54" s="13"/>
    </row>
    <row r="55" spans="1:13" ht="33.75" customHeight="1" x14ac:dyDescent="0.3">
      <c r="A55" s="80">
        <v>4.0999999999999996</v>
      </c>
      <c r="B55" s="83" t="s">
        <v>84</v>
      </c>
      <c r="C55" s="84" t="s">
        <v>85</v>
      </c>
      <c r="D55" s="18">
        <v>16</v>
      </c>
      <c r="E55" s="20"/>
      <c r="F55" s="19"/>
      <c r="G55" s="20"/>
      <c r="H55" s="21"/>
      <c r="I55" s="22"/>
      <c r="J55" s="85"/>
      <c r="K55" s="85">
        <f t="shared" ref="K55:K67" si="16">J55+H55+F55</f>
        <v>0</v>
      </c>
      <c r="L55" s="15"/>
      <c r="M55" s="6"/>
    </row>
    <row r="56" spans="1:13" ht="38.4" x14ac:dyDescent="0.3">
      <c r="A56" s="80">
        <v>4.2</v>
      </c>
      <c r="B56" s="83" t="s">
        <v>86</v>
      </c>
      <c r="C56" s="84" t="s">
        <v>87</v>
      </c>
      <c r="D56" s="18">
        <f>9*0.3*0.3*0.4</f>
        <v>0.32400000000000001</v>
      </c>
      <c r="E56" s="20"/>
      <c r="F56" s="19"/>
      <c r="G56" s="20"/>
      <c r="H56" s="21"/>
      <c r="I56" s="22"/>
      <c r="J56" s="85"/>
      <c r="K56" s="85">
        <f>J56+H56+F56</f>
        <v>0</v>
      </c>
      <c r="L56" s="15"/>
      <c r="M56" s="40" t="e">
        <f>K53*C69</f>
        <v>#VALUE!</v>
      </c>
    </row>
    <row r="57" spans="1:13" ht="32.4" x14ac:dyDescent="0.3">
      <c r="A57" s="80">
        <v>4.3</v>
      </c>
      <c r="B57" s="83" t="s">
        <v>88</v>
      </c>
      <c r="C57" s="86" t="s">
        <v>89</v>
      </c>
      <c r="D57" s="18">
        <v>132</v>
      </c>
      <c r="E57" s="20"/>
      <c r="F57" s="19"/>
      <c r="G57" s="20"/>
      <c r="H57" s="21"/>
      <c r="I57" s="22"/>
      <c r="J57" s="85">
        <f t="shared" ref="J57:J62" si="17">F57*0.05</f>
        <v>0</v>
      </c>
      <c r="K57" s="85">
        <f t="shared" si="16"/>
        <v>0</v>
      </c>
      <c r="L57" s="41"/>
      <c r="M57" s="13" t="e">
        <f>SUM(M53:M56)</f>
        <v>#VALUE!</v>
      </c>
    </row>
    <row r="58" spans="1:13" ht="32.4" x14ac:dyDescent="0.3">
      <c r="A58" s="80">
        <v>4.4000000000000004</v>
      </c>
      <c r="B58" s="83" t="s">
        <v>90</v>
      </c>
      <c r="C58" s="86" t="s">
        <v>89</v>
      </c>
      <c r="D58" s="18">
        <v>24.3</v>
      </c>
      <c r="E58" s="20"/>
      <c r="F58" s="19"/>
      <c r="G58" s="20"/>
      <c r="H58" s="21"/>
      <c r="I58" s="22"/>
      <c r="J58" s="85">
        <f t="shared" si="17"/>
        <v>0</v>
      </c>
      <c r="K58" s="85">
        <f t="shared" si="16"/>
        <v>0</v>
      </c>
      <c r="L58" s="15"/>
      <c r="M58" s="40" t="e">
        <f>M57*C71</f>
        <v>#VALUE!</v>
      </c>
    </row>
    <row r="59" spans="1:13" ht="37.200000000000003" x14ac:dyDescent="0.3">
      <c r="A59" s="80">
        <v>4.5</v>
      </c>
      <c r="B59" s="83" t="s">
        <v>91</v>
      </c>
      <c r="C59" s="84" t="s">
        <v>85</v>
      </c>
      <c r="D59" s="18">
        <f>4.5*4.5*1.1</f>
        <v>22.275000000000002</v>
      </c>
      <c r="E59" s="20"/>
      <c r="F59" s="19"/>
      <c r="G59" s="20"/>
      <c r="H59" s="21"/>
      <c r="I59" s="22"/>
      <c r="J59" s="85"/>
      <c r="K59" s="85">
        <f t="shared" si="16"/>
        <v>0</v>
      </c>
      <c r="L59" s="15"/>
      <c r="M59" s="42" t="e">
        <f>SUM(M57:M58)</f>
        <v>#VALUE!</v>
      </c>
    </row>
    <row r="60" spans="1:13" ht="37.200000000000003" x14ac:dyDescent="0.3">
      <c r="A60" s="80">
        <v>4.5999999999999996</v>
      </c>
      <c r="B60" s="83" t="s">
        <v>92</v>
      </c>
      <c r="C60" s="84" t="s">
        <v>85</v>
      </c>
      <c r="D60" s="18">
        <f>5*5*1.15</f>
        <v>28.749999999999996</v>
      </c>
      <c r="E60" s="20"/>
      <c r="F60" s="19"/>
      <c r="G60" s="20"/>
      <c r="H60" s="21"/>
      <c r="I60" s="22"/>
      <c r="J60" s="85">
        <f t="shared" ref="J60:J61" si="18">F60*0.05</f>
        <v>0</v>
      </c>
      <c r="K60" s="85">
        <f t="shared" si="16"/>
        <v>0</v>
      </c>
      <c r="L60" s="15"/>
      <c r="M60" s="40" t="e">
        <f>M59*C73</f>
        <v>#VALUE!</v>
      </c>
    </row>
    <row r="61" spans="1:13" ht="37.200000000000003" x14ac:dyDescent="0.3">
      <c r="A61" s="80">
        <v>4.7</v>
      </c>
      <c r="B61" s="83" t="s">
        <v>93</v>
      </c>
      <c r="C61" s="84" t="s">
        <v>85</v>
      </c>
      <c r="D61" s="18">
        <v>2.4</v>
      </c>
      <c r="E61" s="20"/>
      <c r="F61" s="19"/>
      <c r="G61" s="20"/>
      <c r="H61" s="21"/>
      <c r="I61" s="22"/>
      <c r="J61" s="85">
        <f t="shared" si="18"/>
        <v>0</v>
      </c>
      <c r="K61" s="85">
        <f t="shared" si="16"/>
        <v>0</v>
      </c>
      <c r="L61" s="15"/>
      <c r="M61" s="42" t="e">
        <f>SUM(M59:M60)</f>
        <v>#VALUE!</v>
      </c>
    </row>
    <row r="62" spans="1:13" ht="32.4" x14ac:dyDescent="0.3">
      <c r="A62" s="80">
        <v>4.8</v>
      </c>
      <c r="B62" s="83" t="s">
        <v>94</v>
      </c>
      <c r="C62" s="86" t="s">
        <v>95</v>
      </c>
      <c r="D62" s="18">
        <v>5</v>
      </c>
      <c r="E62" s="20"/>
      <c r="F62" s="19"/>
      <c r="G62" s="20"/>
      <c r="H62" s="21"/>
      <c r="I62" s="22"/>
      <c r="J62" s="85">
        <f t="shared" si="17"/>
        <v>0</v>
      </c>
      <c r="K62" s="85">
        <f t="shared" si="16"/>
        <v>0</v>
      </c>
      <c r="L62" s="15"/>
      <c r="M62" s="40" t="e">
        <f>M61*C75</f>
        <v>#VALUE!</v>
      </c>
    </row>
    <row r="63" spans="1:13" ht="31.2" customHeight="1" x14ac:dyDescent="0.3">
      <c r="A63" s="80">
        <v>4.9000000000000004</v>
      </c>
      <c r="B63" s="83" t="s">
        <v>96</v>
      </c>
      <c r="C63" s="84" t="s">
        <v>85</v>
      </c>
      <c r="D63" s="18">
        <v>30</v>
      </c>
      <c r="E63" s="20"/>
      <c r="F63" s="19"/>
      <c r="G63" s="20"/>
      <c r="H63" s="21"/>
      <c r="I63" s="22"/>
      <c r="J63" s="85"/>
      <c r="K63" s="85">
        <f t="shared" si="16"/>
        <v>0</v>
      </c>
      <c r="L63" s="15"/>
      <c r="M63" s="42" t="e">
        <f>SUM(M61:M62)</f>
        <v>#VALUE!</v>
      </c>
    </row>
    <row r="64" spans="1:13" ht="32.4" x14ac:dyDescent="0.3">
      <c r="A64" s="87">
        <v>4.0999999999999996</v>
      </c>
      <c r="B64" s="83" t="s">
        <v>97</v>
      </c>
      <c r="C64" s="88" t="s">
        <v>98</v>
      </c>
      <c r="D64" s="18">
        <v>1</v>
      </c>
      <c r="E64" s="20"/>
      <c r="F64" s="19"/>
      <c r="G64" s="20"/>
      <c r="H64" s="21"/>
      <c r="I64" s="22"/>
      <c r="J64" s="85">
        <f t="shared" ref="J64:J67" si="19">F64*0.05</f>
        <v>0</v>
      </c>
      <c r="K64" s="85">
        <f t="shared" si="16"/>
        <v>0</v>
      </c>
    </row>
    <row r="65" spans="1:13" ht="32.4" x14ac:dyDescent="0.3">
      <c r="A65" s="80">
        <v>4.1100000000000003</v>
      </c>
      <c r="B65" s="83" t="s">
        <v>99</v>
      </c>
      <c r="C65" s="88" t="s">
        <v>98</v>
      </c>
      <c r="D65" s="18">
        <v>4</v>
      </c>
      <c r="E65" s="20"/>
      <c r="F65" s="19"/>
      <c r="G65" s="20"/>
      <c r="H65" s="21"/>
      <c r="I65" s="22"/>
      <c r="J65" s="85">
        <f t="shared" si="19"/>
        <v>0</v>
      </c>
      <c r="K65" s="85">
        <f t="shared" si="16"/>
        <v>0</v>
      </c>
    </row>
    <row r="66" spans="1:13" ht="32.4" x14ac:dyDescent="0.3">
      <c r="A66" s="80">
        <v>4.12</v>
      </c>
      <c r="B66" s="83" t="s">
        <v>100</v>
      </c>
      <c r="C66" s="86" t="s">
        <v>95</v>
      </c>
      <c r="D66" s="18">
        <v>20</v>
      </c>
      <c r="E66" s="20"/>
      <c r="F66" s="19"/>
      <c r="G66" s="20"/>
      <c r="H66" s="21"/>
      <c r="I66" s="22"/>
      <c r="J66" s="85">
        <f t="shared" si="19"/>
        <v>0</v>
      </c>
      <c r="K66" s="85">
        <f t="shared" si="16"/>
        <v>0</v>
      </c>
    </row>
    <row r="67" spans="1:13" ht="28.8" x14ac:dyDescent="0.3">
      <c r="A67" s="89"/>
      <c r="B67" s="90" t="s">
        <v>101</v>
      </c>
      <c r="C67" s="86"/>
      <c r="D67" s="91"/>
      <c r="E67" s="92"/>
      <c r="F67" s="92"/>
      <c r="G67" s="92"/>
      <c r="H67" s="92"/>
      <c r="I67" s="85"/>
      <c r="J67" s="85">
        <f t="shared" si="19"/>
        <v>0</v>
      </c>
      <c r="K67" s="85">
        <f t="shared" si="16"/>
        <v>0</v>
      </c>
    </row>
    <row r="68" spans="1:13" ht="28.8" x14ac:dyDescent="0.3">
      <c r="A68" s="96">
        <v>5</v>
      </c>
      <c r="B68" s="31" t="s">
        <v>78</v>
      </c>
      <c r="C68" s="30"/>
      <c r="D68" s="32"/>
      <c r="E68" s="13"/>
      <c r="F68" s="13"/>
      <c r="G68" s="13"/>
      <c r="H68" s="13"/>
      <c r="I68" s="33"/>
      <c r="J68" s="23"/>
      <c r="K68" s="13"/>
      <c r="L68" s="13"/>
      <c r="M68" s="13"/>
    </row>
    <row r="69" spans="1:13" ht="33.6" x14ac:dyDescent="0.3">
      <c r="A69" s="96">
        <v>5.0999999999999996</v>
      </c>
      <c r="B69" s="16" t="s">
        <v>17</v>
      </c>
      <c r="C69" s="17" t="s">
        <v>58</v>
      </c>
      <c r="D69" s="18">
        <f>60*0.3*0.2</f>
        <v>3.6</v>
      </c>
      <c r="E69" s="18"/>
      <c r="F69" s="19"/>
      <c r="G69" s="20"/>
      <c r="H69" s="21"/>
      <c r="I69" s="22"/>
      <c r="J69" s="21"/>
      <c r="K69" s="6">
        <f t="shared" ref="K69:K76" si="20">J69+H69+F69</f>
        <v>0</v>
      </c>
      <c r="L69" s="18">
        <f t="shared" ref="L69:L76" si="21">D69</f>
        <v>3.6</v>
      </c>
      <c r="M69" s="6"/>
    </row>
    <row r="70" spans="1:13" ht="34.200000000000003" x14ac:dyDescent="0.35">
      <c r="A70" s="96">
        <v>5.2</v>
      </c>
      <c r="B70" s="34" t="s">
        <v>59</v>
      </c>
      <c r="C70" s="17" t="s">
        <v>58</v>
      </c>
      <c r="D70" s="18">
        <f>D69</f>
        <v>3.6</v>
      </c>
      <c r="E70" s="18"/>
      <c r="F70" s="19"/>
      <c r="G70" s="20"/>
      <c r="H70" s="21"/>
      <c r="I70" s="22"/>
      <c r="J70" s="21"/>
      <c r="K70" s="6">
        <f t="shared" si="20"/>
        <v>0</v>
      </c>
      <c r="L70" s="18">
        <f t="shared" si="21"/>
        <v>3.6</v>
      </c>
      <c r="M70" s="6"/>
    </row>
    <row r="71" spans="1:13" ht="33.6" x14ac:dyDescent="0.3">
      <c r="A71" s="96">
        <v>5.3</v>
      </c>
      <c r="B71" s="34" t="s">
        <v>60</v>
      </c>
      <c r="C71" s="17" t="s">
        <v>58</v>
      </c>
      <c r="D71" s="18">
        <f>60*0.3*0.2</f>
        <v>3.6</v>
      </c>
      <c r="E71" s="18"/>
      <c r="F71" s="19"/>
      <c r="G71" s="20"/>
      <c r="H71" s="21"/>
      <c r="I71" s="22"/>
      <c r="J71" s="21"/>
      <c r="K71" s="6">
        <f t="shared" si="20"/>
        <v>0</v>
      </c>
      <c r="L71" s="18">
        <f t="shared" si="21"/>
        <v>3.6</v>
      </c>
      <c r="M71" s="6"/>
    </row>
    <row r="72" spans="1:13" ht="33.6" x14ac:dyDescent="0.3">
      <c r="A72" s="96">
        <v>5.4</v>
      </c>
      <c r="B72" s="34" t="s">
        <v>61</v>
      </c>
      <c r="C72" s="17" t="s">
        <v>58</v>
      </c>
      <c r="D72" s="18">
        <f>D70+D71</f>
        <v>7.2</v>
      </c>
      <c r="E72" s="20"/>
      <c r="F72" s="19"/>
      <c r="G72" s="20"/>
      <c r="H72" s="21"/>
      <c r="I72" s="22"/>
      <c r="J72" s="21">
        <f>I72*D72</f>
        <v>0</v>
      </c>
      <c r="K72" s="6">
        <f t="shared" si="20"/>
        <v>0</v>
      </c>
      <c r="L72" s="18">
        <f t="shared" si="21"/>
        <v>7.2</v>
      </c>
      <c r="M72" s="6">
        <f>F72</f>
        <v>0</v>
      </c>
    </row>
    <row r="73" spans="1:13" ht="28.8" x14ac:dyDescent="0.3">
      <c r="A73" s="96">
        <v>5.5</v>
      </c>
      <c r="B73" s="34" t="s">
        <v>62</v>
      </c>
      <c r="C73" s="30" t="s">
        <v>63</v>
      </c>
      <c r="D73" s="18">
        <f>D72*0.4</f>
        <v>2.8800000000000003</v>
      </c>
      <c r="E73" s="20"/>
      <c r="F73" s="19"/>
      <c r="G73" s="20"/>
      <c r="H73" s="21"/>
      <c r="I73" s="22"/>
      <c r="J73" s="21">
        <f>I73*D73</f>
        <v>0</v>
      </c>
      <c r="K73" s="6">
        <f t="shared" si="20"/>
        <v>0</v>
      </c>
      <c r="L73" s="18">
        <f t="shared" si="21"/>
        <v>2.8800000000000003</v>
      </c>
      <c r="M73" s="6">
        <f>F73</f>
        <v>0</v>
      </c>
    </row>
    <row r="74" spans="1:13" ht="32.4" x14ac:dyDescent="0.3">
      <c r="A74" s="96">
        <v>5.6</v>
      </c>
      <c r="B74" s="34" t="s">
        <v>102</v>
      </c>
      <c r="C74" s="24" t="s">
        <v>43</v>
      </c>
      <c r="D74" s="18">
        <f>60*0.9</f>
        <v>54</v>
      </c>
      <c r="E74" s="20"/>
      <c r="F74" s="19"/>
      <c r="G74" s="20"/>
      <c r="H74" s="21"/>
      <c r="I74" s="22"/>
      <c r="J74" s="21">
        <f>I74*D74</f>
        <v>0</v>
      </c>
      <c r="K74" s="6">
        <f t="shared" si="20"/>
        <v>0</v>
      </c>
      <c r="L74" s="18">
        <f t="shared" si="21"/>
        <v>54</v>
      </c>
      <c r="M74" s="6">
        <f>F74</f>
        <v>0</v>
      </c>
    </row>
    <row r="75" spans="1:13" ht="33" x14ac:dyDescent="0.3">
      <c r="A75" s="96">
        <v>5.7</v>
      </c>
      <c r="B75" s="34" t="s">
        <v>64</v>
      </c>
      <c r="C75" s="17" t="s">
        <v>43</v>
      </c>
      <c r="D75" s="18">
        <v>3.3</v>
      </c>
      <c r="E75" s="20"/>
      <c r="F75" s="19"/>
      <c r="G75" s="20"/>
      <c r="H75" s="21"/>
      <c r="I75" s="22"/>
      <c r="J75" s="35"/>
      <c r="K75" s="6">
        <f t="shared" si="20"/>
        <v>0</v>
      </c>
      <c r="L75" s="36"/>
      <c r="M75" s="36"/>
    </row>
    <row r="76" spans="1:13" ht="27" x14ac:dyDescent="0.3">
      <c r="A76" s="96">
        <v>5.8</v>
      </c>
      <c r="B76" s="16" t="s">
        <v>4</v>
      </c>
      <c r="C76" s="24"/>
      <c r="D76" s="18">
        <v>1</v>
      </c>
      <c r="E76" s="25"/>
      <c r="F76" s="19"/>
      <c r="G76" s="26"/>
      <c r="H76" s="21"/>
      <c r="I76" s="22"/>
      <c r="J76" s="21">
        <f>I76*D76</f>
        <v>0</v>
      </c>
      <c r="K76" s="6">
        <f t="shared" si="20"/>
        <v>0</v>
      </c>
      <c r="L76" s="18">
        <f t="shared" si="21"/>
        <v>1</v>
      </c>
      <c r="M76" s="6"/>
    </row>
    <row r="77" spans="1:13" ht="40.950000000000003" customHeight="1" x14ac:dyDescent="0.3">
      <c r="A77" s="96">
        <v>5.9</v>
      </c>
      <c r="B77" s="65" t="s">
        <v>76</v>
      </c>
      <c r="C77" s="10"/>
      <c r="D77" s="14"/>
      <c r="E77" s="14"/>
      <c r="F77" s="37"/>
      <c r="G77" s="37"/>
      <c r="H77" s="37"/>
      <c r="I77" s="37"/>
      <c r="J77" s="15"/>
      <c r="K77" s="13">
        <f>SUM(K12:K76)</f>
        <v>39918.800000000003</v>
      </c>
      <c r="L77" s="13">
        <f>SUM(L12:L76)</f>
        <v>241.75999999999996</v>
      </c>
      <c r="M77" s="13" t="e">
        <f>SUM(M12:M76)</f>
        <v>#VALUE!</v>
      </c>
    </row>
    <row r="78" spans="1:13" ht="33.75" customHeight="1" x14ac:dyDescent="0.3">
      <c r="A78" s="102">
        <v>6</v>
      </c>
      <c r="B78" s="9" t="s">
        <v>77</v>
      </c>
      <c r="C78" s="56"/>
      <c r="D78" s="57"/>
      <c r="E78" s="57"/>
      <c r="F78" s="68"/>
      <c r="G78" s="68"/>
      <c r="H78" s="68"/>
      <c r="I78" s="68"/>
      <c r="J78" s="49"/>
      <c r="K78" s="49">
        <v>19959.400000000001</v>
      </c>
      <c r="L78" s="15"/>
      <c r="M78" s="6"/>
    </row>
    <row r="79" spans="1:13" ht="28.2" x14ac:dyDescent="0.3">
      <c r="A79" s="96">
        <v>7</v>
      </c>
      <c r="B79" s="38" t="s">
        <v>66</v>
      </c>
      <c r="C79" s="39">
        <v>0.05</v>
      </c>
      <c r="D79" s="14"/>
      <c r="E79" s="14"/>
      <c r="F79" s="14"/>
      <c r="G79" s="14"/>
      <c r="H79" s="14"/>
      <c r="I79" s="22">
        <f>F78*C79</f>
        <v>0</v>
      </c>
      <c r="J79" s="15"/>
      <c r="K79" s="15"/>
      <c r="L79" s="15"/>
      <c r="M79" s="40">
        <f>K77*C79</f>
        <v>1995.9400000000003</v>
      </c>
    </row>
    <row r="80" spans="1:13" ht="28.2" x14ac:dyDescent="0.3">
      <c r="A80" s="102">
        <v>8</v>
      </c>
      <c r="B80" s="9" t="s">
        <v>65</v>
      </c>
      <c r="C80" s="39"/>
      <c r="D80" s="14"/>
      <c r="E80" s="14"/>
      <c r="F80" s="14"/>
      <c r="G80" s="14"/>
      <c r="H80" s="14"/>
      <c r="I80" s="37">
        <f>I79+I78</f>
        <v>0</v>
      </c>
      <c r="J80" s="15"/>
      <c r="K80" s="15"/>
      <c r="L80" s="41"/>
      <c r="M80" s="13" t="e">
        <f>SUM(M77:M79)</f>
        <v>#VALUE!</v>
      </c>
    </row>
    <row r="81" spans="1:13" ht="28.2" x14ac:dyDescent="0.3">
      <c r="A81" s="96">
        <v>9</v>
      </c>
      <c r="B81" s="38" t="s">
        <v>67</v>
      </c>
      <c r="C81" s="39">
        <v>0.08</v>
      </c>
      <c r="D81" s="14"/>
      <c r="E81" s="14"/>
      <c r="F81" s="14"/>
      <c r="G81" s="14"/>
      <c r="H81" s="14"/>
      <c r="I81" s="22">
        <f>I80*C81</f>
        <v>0</v>
      </c>
      <c r="J81" s="15"/>
      <c r="K81" s="15"/>
      <c r="L81" s="15"/>
      <c r="M81" s="40" t="e">
        <f>M80*C81</f>
        <v>#VALUE!</v>
      </c>
    </row>
    <row r="82" spans="1:13" ht="28.2" x14ac:dyDescent="0.3">
      <c r="A82" s="102">
        <v>10</v>
      </c>
      <c r="B82" s="9" t="s">
        <v>65</v>
      </c>
      <c r="C82" s="39"/>
      <c r="D82" s="14"/>
      <c r="E82" s="14"/>
      <c r="F82" s="14"/>
      <c r="G82" s="14"/>
      <c r="H82" s="14"/>
      <c r="I82" s="37">
        <f>SUM(I80:I81)</f>
        <v>0</v>
      </c>
      <c r="J82" s="15"/>
      <c r="K82" s="15"/>
      <c r="L82" s="15"/>
      <c r="M82" s="42" t="e">
        <f>SUM(M80:M81)</f>
        <v>#VALUE!</v>
      </c>
    </row>
    <row r="83" spans="1:13" ht="28.2" x14ac:dyDescent="0.3">
      <c r="A83" s="96">
        <v>11</v>
      </c>
      <c r="B83" s="38" t="s">
        <v>68</v>
      </c>
      <c r="C83" s="39">
        <v>0.1</v>
      </c>
      <c r="D83" s="14"/>
      <c r="E83" s="14"/>
      <c r="F83" s="14"/>
      <c r="G83" s="14"/>
      <c r="H83" s="14"/>
      <c r="I83" s="22">
        <f>I82*C83</f>
        <v>0</v>
      </c>
      <c r="J83" s="15"/>
      <c r="K83" s="15"/>
      <c r="L83" s="15"/>
      <c r="M83" s="40" t="e">
        <f>M82*C83</f>
        <v>#VALUE!</v>
      </c>
    </row>
    <row r="84" spans="1:13" ht="28.2" x14ac:dyDescent="0.3">
      <c r="A84" s="102">
        <v>12</v>
      </c>
      <c r="B84" s="9" t="s">
        <v>65</v>
      </c>
      <c r="C84" s="39"/>
      <c r="D84" s="14"/>
      <c r="E84" s="14"/>
      <c r="F84" s="14"/>
      <c r="G84" s="14"/>
      <c r="H84" s="14"/>
      <c r="I84" s="37">
        <f>SUM(I82:I83)</f>
        <v>0</v>
      </c>
      <c r="J84" s="15"/>
      <c r="K84" s="15"/>
      <c r="L84" s="15"/>
      <c r="M84" s="42" t="e">
        <f>SUM(M82:M83)</f>
        <v>#VALUE!</v>
      </c>
    </row>
    <row r="85" spans="1:13" ht="28.2" x14ac:dyDescent="0.3">
      <c r="A85" s="96">
        <v>13</v>
      </c>
      <c r="B85" s="9" t="s">
        <v>69</v>
      </c>
      <c r="C85" s="39">
        <v>0.18</v>
      </c>
      <c r="D85" s="14"/>
      <c r="E85" s="14"/>
      <c r="F85" s="14"/>
      <c r="G85" s="14"/>
      <c r="H85" s="14"/>
      <c r="I85" s="37">
        <f>I84*C85</f>
        <v>0</v>
      </c>
      <c r="J85" s="15"/>
      <c r="K85" s="15"/>
      <c r="L85" s="15"/>
      <c r="M85" s="40" t="e">
        <f>M84*C85</f>
        <v>#VALUE!</v>
      </c>
    </row>
    <row r="86" spans="1:13" ht="28.2" x14ac:dyDescent="0.3">
      <c r="A86" s="102">
        <v>14</v>
      </c>
      <c r="B86" s="9" t="s">
        <v>65</v>
      </c>
      <c r="C86" s="43"/>
      <c r="D86" s="14"/>
      <c r="E86" s="14"/>
      <c r="F86" s="14"/>
      <c r="G86" s="14"/>
      <c r="H86" s="14"/>
      <c r="I86" s="37">
        <f>I85+I84</f>
        <v>0</v>
      </c>
      <c r="J86" s="15"/>
      <c r="K86" s="15"/>
      <c r="L86" s="15"/>
      <c r="M86" s="42" t="e">
        <f>SUM(M84:M85)</f>
        <v>#VALUE!</v>
      </c>
    </row>
    <row r="87" spans="1:13" ht="16.2" x14ac:dyDescent="0.4">
      <c r="B87" s="2"/>
      <c r="C87" s="2"/>
      <c r="D87" s="2"/>
      <c r="E87" s="2"/>
      <c r="F87" s="1"/>
      <c r="G87" s="1"/>
      <c r="H87" s="1"/>
    </row>
  </sheetData>
  <mergeCells count="23">
    <mergeCell ref="L23:M23"/>
    <mergeCell ref="C32:K32"/>
    <mergeCell ref="K6:K7"/>
    <mergeCell ref="L6:L7"/>
    <mergeCell ref="D6:D7"/>
    <mergeCell ref="C23:K23"/>
    <mergeCell ref="C6:C7"/>
    <mergeCell ref="B1:I1"/>
    <mergeCell ref="B2:I2"/>
    <mergeCell ref="A4:I4"/>
    <mergeCell ref="A3:I3"/>
    <mergeCell ref="M6:M7"/>
    <mergeCell ref="K4:M4"/>
    <mergeCell ref="K5:M5"/>
    <mergeCell ref="G6:H6"/>
    <mergeCell ref="I6:I7"/>
    <mergeCell ref="J6:J7"/>
    <mergeCell ref="A5:I5"/>
    <mergeCell ref="B6:B7"/>
    <mergeCell ref="A6:A7"/>
    <mergeCell ref="K2:M2"/>
    <mergeCell ref="K3:M3"/>
    <mergeCell ref="E6:F6"/>
  </mergeCells>
  <phoneticPr fontId="21" type="noConversion"/>
  <printOptions horizontalCentered="1"/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2020-11-02T06:26:11Z</dcterms:modified>
</cp:coreProperties>
</file>